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erri Dawes\Desktop\"/>
    </mc:Choice>
  </mc:AlternateContent>
  <xr:revisionPtr revIDLastSave="0" documentId="8_{C071B864-AC7B-49EB-82F0-714662948E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 (2)" sheetId="2" r:id="rId1"/>
    <sheet name="PL" sheetId="1" r:id="rId2"/>
  </sheets>
  <definedNames>
    <definedName name="_xlnm.Print_Area" localSheetId="1">PL!$B$2:$I$227</definedName>
    <definedName name="_xlnm.Print_Area" localSheetId="0">'PL (2)'!$B$2:$I$227</definedName>
    <definedName name="_xlnm.Print_Titles" localSheetId="1">PL!$2:$7</definedName>
    <definedName name="_xlnm.Print_Titles" localSheetId="0">'PL (2)'!$2:$7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9" i="2" l="1"/>
  <c r="O162" i="2"/>
  <c r="E233" i="2"/>
  <c r="D226" i="2"/>
  <c r="G224" i="2"/>
  <c r="I224" i="2" s="1"/>
  <c r="E224" i="2"/>
  <c r="F224" i="2" s="1"/>
  <c r="I223" i="2"/>
  <c r="F223" i="2"/>
  <c r="I222" i="2"/>
  <c r="F222" i="2"/>
  <c r="C222" i="2"/>
  <c r="I221" i="2"/>
  <c r="F221" i="2"/>
  <c r="C221" i="2"/>
  <c r="I219" i="2"/>
  <c r="F219" i="2"/>
  <c r="I218" i="2"/>
  <c r="F218" i="2"/>
  <c r="C218" i="2"/>
  <c r="G214" i="2"/>
  <c r="I214" i="2" s="1"/>
  <c r="E214" i="2"/>
  <c r="F214" i="2" s="1"/>
  <c r="D211" i="2"/>
  <c r="D210" i="2"/>
  <c r="D209" i="2"/>
  <c r="G207" i="2"/>
  <c r="I207" i="2" s="1"/>
  <c r="E207" i="2"/>
  <c r="F207" i="2" s="1"/>
  <c r="I206" i="2"/>
  <c r="I205" i="2"/>
  <c r="G204" i="2"/>
  <c r="I204" i="2" s="1"/>
  <c r="F204" i="2"/>
  <c r="E204" i="2"/>
  <c r="I203" i="2"/>
  <c r="I200" i="2"/>
  <c r="F200" i="2"/>
  <c r="I198" i="2"/>
  <c r="I199" i="2" s="1"/>
  <c r="F198" i="2"/>
  <c r="F199" i="2" s="1"/>
  <c r="G197" i="2"/>
  <c r="I197" i="2" s="1"/>
  <c r="E197" i="2"/>
  <c r="F197" i="2" s="1"/>
  <c r="F195" i="2"/>
  <c r="I194" i="2"/>
  <c r="F194" i="2"/>
  <c r="I193" i="2"/>
  <c r="F193" i="2"/>
  <c r="I192" i="2"/>
  <c r="F192" i="2"/>
  <c r="I191" i="2"/>
  <c r="F191" i="2"/>
  <c r="G190" i="2"/>
  <c r="I190" i="2" s="1"/>
  <c r="E190" i="2"/>
  <c r="F190" i="2" s="1"/>
  <c r="I188" i="2"/>
  <c r="F188" i="2"/>
  <c r="I187" i="2"/>
  <c r="F187" i="2"/>
  <c r="G186" i="2"/>
  <c r="I186" i="2" s="1"/>
  <c r="E186" i="2"/>
  <c r="I184" i="2"/>
  <c r="F184" i="2"/>
  <c r="I183" i="2"/>
  <c r="F183" i="2"/>
  <c r="I182" i="2"/>
  <c r="F182" i="2"/>
  <c r="I181" i="2"/>
  <c r="F181" i="2"/>
  <c r="I179" i="2"/>
  <c r="F179" i="2"/>
  <c r="I178" i="2"/>
  <c r="F178" i="2"/>
  <c r="I177" i="2"/>
  <c r="F177" i="2"/>
  <c r="I176" i="2"/>
  <c r="F176" i="2"/>
  <c r="I175" i="2"/>
  <c r="F175" i="2"/>
  <c r="I174" i="2"/>
  <c r="F174" i="2"/>
  <c r="F186" i="2" s="1"/>
  <c r="I171" i="2"/>
  <c r="F171" i="2"/>
  <c r="I170" i="2"/>
  <c r="F170" i="2"/>
  <c r="C170" i="2"/>
  <c r="D170" i="2" s="1"/>
  <c r="I169" i="2"/>
  <c r="F169" i="2"/>
  <c r="H168" i="2"/>
  <c r="D168" i="2"/>
  <c r="I166" i="2"/>
  <c r="F166" i="2"/>
  <c r="G162" i="2"/>
  <c r="I162" i="2" s="1"/>
  <c r="F162" i="2"/>
  <c r="E162" i="2"/>
  <c r="I159" i="2"/>
  <c r="F159" i="2"/>
  <c r="I158" i="2"/>
  <c r="G158" i="2"/>
  <c r="E158" i="2"/>
  <c r="F158" i="2" s="1"/>
  <c r="I157" i="2"/>
  <c r="F157" i="2"/>
  <c r="I156" i="2"/>
  <c r="F156" i="2"/>
  <c r="I155" i="2"/>
  <c r="F155" i="2"/>
  <c r="I154" i="2"/>
  <c r="F154" i="2"/>
  <c r="I153" i="2"/>
  <c r="F153" i="2"/>
  <c r="I152" i="2"/>
  <c r="F152" i="2"/>
  <c r="I151" i="2"/>
  <c r="F151" i="2"/>
  <c r="I150" i="2"/>
  <c r="F150" i="2"/>
  <c r="I149" i="2"/>
  <c r="F149" i="2"/>
  <c r="I148" i="2"/>
  <c r="F148" i="2"/>
  <c r="I147" i="2"/>
  <c r="F147" i="2"/>
  <c r="G146" i="2"/>
  <c r="I146" i="2" s="1"/>
  <c r="F146" i="2"/>
  <c r="E146" i="2"/>
  <c r="I145" i="2"/>
  <c r="F145" i="2"/>
  <c r="I144" i="2"/>
  <c r="F144" i="2"/>
  <c r="I143" i="2"/>
  <c r="F143" i="2"/>
  <c r="I142" i="2"/>
  <c r="F142" i="2"/>
  <c r="I141" i="2"/>
  <c r="F141" i="2"/>
  <c r="I140" i="2"/>
  <c r="F140" i="2"/>
  <c r="I139" i="2"/>
  <c r="F139" i="2"/>
  <c r="I138" i="2"/>
  <c r="F138" i="2"/>
  <c r="I137" i="2"/>
  <c r="F137" i="2"/>
  <c r="I136" i="2"/>
  <c r="F136" i="2"/>
  <c r="I135" i="2"/>
  <c r="F135" i="2"/>
  <c r="I134" i="2"/>
  <c r="F134" i="2"/>
  <c r="I133" i="2"/>
  <c r="F133" i="2"/>
  <c r="I132" i="2"/>
  <c r="F132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G115" i="2"/>
  <c r="I115" i="2" s="1"/>
  <c r="E115" i="2"/>
  <c r="F115" i="2" s="1"/>
  <c r="I114" i="2"/>
  <c r="F114" i="2"/>
  <c r="I113" i="2"/>
  <c r="F113" i="2"/>
  <c r="I112" i="2"/>
  <c r="F112" i="2"/>
  <c r="I111" i="2"/>
  <c r="F111" i="2"/>
  <c r="G110" i="2"/>
  <c r="I110" i="2" s="1"/>
  <c r="F110" i="2"/>
  <c r="E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G103" i="2"/>
  <c r="I103" i="2" s="1"/>
  <c r="E103" i="2"/>
  <c r="F103" i="2" s="1"/>
  <c r="I101" i="2"/>
  <c r="F101" i="2"/>
  <c r="I100" i="2"/>
  <c r="F100" i="2"/>
  <c r="I99" i="2"/>
  <c r="F99" i="2"/>
  <c r="G98" i="2"/>
  <c r="I98" i="2" s="1"/>
  <c r="E98" i="2"/>
  <c r="F98" i="2" s="1"/>
  <c r="I96" i="2"/>
  <c r="F96" i="2"/>
  <c r="I95" i="2"/>
  <c r="F95" i="2"/>
  <c r="I94" i="2"/>
  <c r="F94" i="2"/>
  <c r="G93" i="2"/>
  <c r="E93" i="2"/>
  <c r="E163" i="2" s="1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G82" i="2"/>
  <c r="I82" i="2" s="1"/>
  <c r="E82" i="2"/>
  <c r="I80" i="2"/>
  <c r="I79" i="2"/>
  <c r="I78" i="2"/>
  <c r="I77" i="2"/>
  <c r="I73" i="2"/>
  <c r="I72" i="2"/>
  <c r="D71" i="2"/>
  <c r="I69" i="2"/>
  <c r="F69" i="2"/>
  <c r="D69" i="2"/>
  <c r="I68" i="2"/>
  <c r="F68" i="2"/>
  <c r="D68" i="2"/>
  <c r="I67" i="2"/>
  <c r="F67" i="2"/>
  <c r="D67" i="2"/>
  <c r="I66" i="2"/>
  <c r="F66" i="2"/>
  <c r="D66" i="2"/>
  <c r="I64" i="2"/>
  <c r="F64" i="2"/>
  <c r="D64" i="2"/>
  <c r="M63" i="2"/>
  <c r="I63" i="2"/>
  <c r="F63" i="2"/>
  <c r="D63" i="2"/>
  <c r="I62" i="2"/>
  <c r="F62" i="2"/>
  <c r="D62" i="2"/>
  <c r="I61" i="2"/>
  <c r="F61" i="2"/>
  <c r="C61" i="2"/>
  <c r="D61" i="2" s="1"/>
  <c r="D36" i="2"/>
  <c r="G34" i="2"/>
  <c r="I34" i="2" s="1"/>
  <c r="F34" i="2"/>
  <c r="E34" i="2"/>
  <c r="G31" i="2"/>
  <c r="I31" i="2" s="1"/>
  <c r="E31" i="2"/>
  <c r="F31" i="2" s="1"/>
  <c r="G28" i="2"/>
  <c r="I28" i="2" s="1"/>
  <c r="F28" i="2"/>
  <c r="E28" i="2"/>
  <c r="I26" i="2"/>
  <c r="F26" i="2"/>
  <c r="I25" i="2"/>
  <c r="F25" i="2"/>
  <c r="G24" i="2"/>
  <c r="I24" i="2" s="1"/>
  <c r="E24" i="2"/>
  <c r="F24" i="2" s="1"/>
  <c r="I22" i="2"/>
  <c r="F22" i="2"/>
  <c r="I21" i="2"/>
  <c r="F21" i="2"/>
  <c r="G20" i="2"/>
  <c r="I20" i="2" s="1"/>
  <c r="E20" i="2"/>
  <c r="F20" i="2" s="1"/>
  <c r="G17" i="2"/>
  <c r="F17" i="2"/>
  <c r="E17" i="2"/>
  <c r="F16" i="2"/>
  <c r="I15" i="2"/>
  <c r="F15" i="2"/>
  <c r="I14" i="2"/>
  <c r="F14" i="2"/>
  <c r="C13" i="2"/>
  <c r="D13" i="2" s="1"/>
  <c r="D12" i="2"/>
  <c r="I10" i="2"/>
  <c r="F10" i="2"/>
  <c r="B4" i="2"/>
  <c r="B2" i="2"/>
  <c r="E226" i="2" l="1"/>
  <c r="E36" i="2"/>
  <c r="E165" i="2" s="1"/>
  <c r="E168" i="2" s="1"/>
  <c r="F93" i="2"/>
  <c r="G163" i="2"/>
  <c r="G36" i="2"/>
  <c r="F36" i="2"/>
  <c r="G226" i="2"/>
  <c r="I226" i="2"/>
  <c r="I17" i="2"/>
  <c r="I36" i="2" s="1"/>
  <c r="I235" i="2" s="1"/>
  <c r="I237" i="2" s="1"/>
  <c r="F82" i="2"/>
  <c r="F163" i="2" s="1"/>
  <c r="F239" i="2" s="1"/>
  <c r="F240" i="2" s="1"/>
  <c r="I93" i="2"/>
  <c r="I163" i="2" s="1"/>
  <c r="I239" i="2" s="1"/>
  <c r="I240" i="2" s="1"/>
  <c r="G165" i="2" l="1"/>
  <c r="G168" i="2" s="1"/>
  <c r="F165" i="2"/>
  <c r="F168" i="2" s="1"/>
  <c r="F226" i="2"/>
  <c r="F235" i="2"/>
  <c r="F237" i="2" s="1"/>
  <c r="I165" i="2"/>
  <c r="I168" i="2" s="1"/>
  <c r="F229" i="2" l="1"/>
  <c r="F227" i="2"/>
  <c r="F230" i="2"/>
  <c r="F233" i="2"/>
  <c r="F242" i="2" s="1"/>
  <c r="I227" i="2"/>
  <c r="I229" i="2"/>
  <c r="I230" i="2" l="1"/>
  <c r="D226" i="1" l="1"/>
  <c r="G224" i="1"/>
  <c r="I224" i="1" s="1"/>
  <c r="E224" i="1"/>
  <c r="F224" i="1" s="1"/>
  <c r="I223" i="1"/>
  <c r="F223" i="1"/>
  <c r="I222" i="1"/>
  <c r="F222" i="1"/>
  <c r="C222" i="1"/>
  <c r="I221" i="1"/>
  <c r="F221" i="1"/>
  <c r="C221" i="1"/>
  <c r="I219" i="1"/>
  <c r="F219" i="1"/>
  <c r="I218" i="1"/>
  <c r="F218" i="1"/>
  <c r="C218" i="1"/>
  <c r="G214" i="1"/>
  <c r="I214" i="1" s="1"/>
  <c r="E214" i="1"/>
  <c r="F214" i="1" s="1"/>
  <c r="D211" i="1"/>
  <c r="D210" i="1"/>
  <c r="D209" i="1"/>
  <c r="G207" i="1"/>
  <c r="I207" i="1" s="1"/>
  <c r="E207" i="1"/>
  <c r="F207" i="1" s="1"/>
  <c r="I206" i="1"/>
  <c r="I205" i="1"/>
  <c r="G204" i="1"/>
  <c r="I204" i="1" s="1"/>
  <c r="F204" i="1"/>
  <c r="E204" i="1"/>
  <c r="I203" i="1"/>
  <c r="I200" i="1"/>
  <c r="F200" i="1"/>
  <c r="I199" i="1"/>
  <c r="I198" i="1"/>
  <c r="F198" i="1"/>
  <c r="F199" i="1" s="1"/>
  <c r="G197" i="1"/>
  <c r="I197" i="1" s="1"/>
  <c r="E197" i="1"/>
  <c r="F197" i="1" s="1"/>
  <c r="F195" i="1"/>
  <c r="I194" i="1"/>
  <c r="F194" i="1"/>
  <c r="I193" i="1"/>
  <c r="F193" i="1"/>
  <c r="I192" i="1"/>
  <c r="F192" i="1"/>
  <c r="I191" i="1"/>
  <c r="F191" i="1"/>
  <c r="G190" i="1"/>
  <c r="I190" i="1" s="1"/>
  <c r="F190" i="1"/>
  <c r="E190" i="1"/>
  <c r="I188" i="1"/>
  <c r="F188" i="1"/>
  <c r="I187" i="1"/>
  <c r="F187" i="1"/>
  <c r="G186" i="1"/>
  <c r="G226" i="1" s="1"/>
  <c r="F186" i="1"/>
  <c r="E186" i="1"/>
  <c r="I184" i="1"/>
  <c r="F184" i="1"/>
  <c r="I183" i="1"/>
  <c r="F183" i="1"/>
  <c r="I182" i="1"/>
  <c r="F182" i="1"/>
  <c r="I181" i="1"/>
  <c r="F181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1" i="1"/>
  <c r="F171" i="1"/>
  <c r="I170" i="1"/>
  <c r="F170" i="1"/>
  <c r="C170" i="1"/>
  <c r="D170" i="1" s="1"/>
  <c r="I169" i="1"/>
  <c r="F169" i="1"/>
  <c r="H168" i="1"/>
  <c r="D168" i="1"/>
  <c r="I166" i="1"/>
  <c r="F166" i="1"/>
  <c r="G162" i="1"/>
  <c r="I162" i="1" s="1"/>
  <c r="E162" i="1"/>
  <c r="F162" i="1" s="1"/>
  <c r="I159" i="1"/>
  <c r="F159" i="1"/>
  <c r="G158" i="1"/>
  <c r="I158" i="1" s="1"/>
  <c r="E158" i="1"/>
  <c r="F158" i="1" s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G146" i="1"/>
  <c r="I146" i="1" s="1"/>
  <c r="F146" i="1"/>
  <c r="E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G115" i="1"/>
  <c r="I115" i="1" s="1"/>
  <c r="F115" i="1"/>
  <c r="E115" i="1"/>
  <c r="I114" i="1"/>
  <c r="F114" i="1"/>
  <c r="I113" i="1"/>
  <c r="F113" i="1"/>
  <c r="I112" i="1"/>
  <c r="F112" i="1"/>
  <c r="I111" i="1"/>
  <c r="F111" i="1"/>
  <c r="G110" i="1"/>
  <c r="I110" i="1" s="1"/>
  <c r="E110" i="1"/>
  <c r="F110" i="1" s="1"/>
  <c r="I109" i="1"/>
  <c r="F109" i="1"/>
  <c r="I108" i="1"/>
  <c r="F108" i="1"/>
  <c r="I107" i="1"/>
  <c r="F107" i="1"/>
  <c r="I106" i="1"/>
  <c r="F106" i="1"/>
  <c r="I105" i="1"/>
  <c r="F105" i="1"/>
  <c r="I104" i="1"/>
  <c r="F104" i="1"/>
  <c r="G103" i="1"/>
  <c r="I103" i="1" s="1"/>
  <c r="F103" i="1"/>
  <c r="E103" i="1"/>
  <c r="I101" i="1"/>
  <c r="F101" i="1"/>
  <c r="I100" i="1"/>
  <c r="F100" i="1"/>
  <c r="I99" i="1"/>
  <c r="F99" i="1"/>
  <c r="I98" i="1"/>
  <c r="G98" i="1"/>
  <c r="E98" i="1"/>
  <c r="F98" i="1" s="1"/>
  <c r="I96" i="1"/>
  <c r="F96" i="1"/>
  <c r="I95" i="1"/>
  <c r="F95" i="1"/>
  <c r="I94" i="1"/>
  <c r="F94" i="1"/>
  <c r="G93" i="1"/>
  <c r="I93" i="1" s="1"/>
  <c r="E93" i="1"/>
  <c r="F93" i="1" s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G82" i="1"/>
  <c r="I82" i="1" s="1"/>
  <c r="E82" i="1"/>
  <c r="I80" i="1"/>
  <c r="I79" i="1"/>
  <c r="I78" i="1"/>
  <c r="I77" i="1"/>
  <c r="I73" i="1"/>
  <c r="I72" i="1"/>
  <c r="D71" i="1"/>
  <c r="I69" i="1"/>
  <c r="F69" i="1"/>
  <c r="D69" i="1"/>
  <c r="I68" i="1"/>
  <c r="F68" i="1"/>
  <c r="D68" i="1"/>
  <c r="I67" i="1"/>
  <c r="F67" i="1"/>
  <c r="D67" i="1"/>
  <c r="I66" i="1"/>
  <c r="F66" i="1"/>
  <c r="D66" i="1"/>
  <c r="I64" i="1"/>
  <c r="F64" i="1"/>
  <c r="D64" i="1"/>
  <c r="M63" i="1"/>
  <c r="I63" i="1"/>
  <c r="F63" i="1"/>
  <c r="D63" i="1"/>
  <c r="I62" i="1"/>
  <c r="F62" i="1"/>
  <c r="D62" i="1"/>
  <c r="I61" i="1"/>
  <c r="F61" i="1"/>
  <c r="C61" i="1"/>
  <c r="D61" i="1" s="1"/>
  <c r="D36" i="1"/>
  <c r="G34" i="1"/>
  <c r="I34" i="1" s="1"/>
  <c r="F34" i="1"/>
  <c r="E34" i="1"/>
  <c r="G31" i="1"/>
  <c r="I31" i="1" s="1"/>
  <c r="F31" i="1"/>
  <c r="E31" i="1"/>
  <c r="G28" i="1"/>
  <c r="I28" i="1" s="1"/>
  <c r="E28" i="1"/>
  <c r="F28" i="1" s="1"/>
  <c r="F36" i="1" s="1"/>
  <c r="I26" i="1"/>
  <c r="F26" i="1"/>
  <c r="I25" i="1"/>
  <c r="F25" i="1"/>
  <c r="G24" i="1"/>
  <c r="I24" i="1" s="1"/>
  <c r="F24" i="1"/>
  <c r="E24" i="1"/>
  <c r="I22" i="1"/>
  <c r="F22" i="1"/>
  <c r="I21" i="1"/>
  <c r="F21" i="1"/>
  <c r="G20" i="1"/>
  <c r="I20" i="1" s="1"/>
  <c r="F20" i="1"/>
  <c r="E20" i="1"/>
  <c r="G17" i="1"/>
  <c r="E17" i="1"/>
  <c r="F17" i="1" s="1"/>
  <c r="F16" i="1"/>
  <c r="I15" i="1"/>
  <c r="F15" i="1"/>
  <c r="I14" i="1"/>
  <c r="F14" i="1"/>
  <c r="C13" i="1"/>
  <c r="D13" i="1" s="1"/>
  <c r="D12" i="1"/>
  <c r="I10" i="1"/>
  <c r="F10" i="1"/>
  <c r="B4" i="1"/>
  <c r="B2" i="1"/>
  <c r="I163" i="1" l="1"/>
  <c r="G36" i="1"/>
  <c r="I186" i="1"/>
  <c r="E36" i="1"/>
  <c r="E165" i="1" s="1"/>
  <c r="E168" i="1" s="1"/>
  <c r="E226" i="1"/>
  <c r="E163" i="1"/>
  <c r="I226" i="1"/>
  <c r="F226" i="1"/>
  <c r="G163" i="1"/>
  <c r="G165" i="1" s="1"/>
  <c r="G168" i="1" s="1"/>
  <c r="I17" i="1"/>
  <c r="I36" i="1" s="1"/>
  <c r="I165" i="1" s="1"/>
  <c r="I168" i="1" s="1"/>
  <c r="F82" i="1"/>
  <c r="F163" i="1" s="1"/>
  <c r="F165" i="1" l="1"/>
  <c r="F168" i="1" s="1"/>
  <c r="F229" i="1" s="1"/>
  <c r="I227" i="1"/>
  <c r="I229" i="1"/>
  <c r="I230" i="1" l="1"/>
  <c r="F227" i="1"/>
  <c r="F230" i="1"/>
</calcChain>
</file>

<file path=xl/sharedStrings.xml><?xml version="1.0" encoding="utf-8"?>
<sst xmlns="http://schemas.openxmlformats.org/spreadsheetml/2006/main" count="548" uniqueCount="213">
  <si>
    <t>Diocese of Bridgeport</t>
  </si>
  <si>
    <t xml:space="preserve">3005 - Saint Pius X Parish, Fairfield </t>
  </si>
  <si>
    <t>Statement of Activities vs Prior Year</t>
  </si>
  <si>
    <t>Statement of Activities  - Unaudited</t>
  </si>
  <si>
    <t>Jul 01, 2021-Jun 30, 2022</t>
  </si>
  <si>
    <t>AsOfDate</t>
  </si>
  <si>
    <t>Year Ended June 30,</t>
  </si>
  <si>
    <t>Jul 01, 2020-Jun 30, 2021</t>
  </si>
  <si>
    <t>"Year Ended " 6/30/2022</t>
  </si>
  <si>
    <t xml:space="preserve">Year Ended </t>
  </si>
  <si>
    <t xml:space="preserve">  Ordinary Income/Expense</t>
  </si>
  <si>
    <t>REVENUE, SUPPORT AND OTHER CHANGES</t>
  </si>
  <si>
    <t xml:space="preserve">      Income</t>
  </si>
  <si>
    <t xml:space="preserve">        Total 4000 · OFFERTORY INCOME</t>
  </si>
  <si>
    <t>Offertory Income</t>
  </si>
  <si>
    <t>Unmapped Religious education</t>
  </si>
  <si>
    <t xml:space="preserve">          4150 · Religious Education Fees</t>
  </si>
  <si>
    <t>Religious Education Program</t>
  </si>
  <si>
    <t xml:space="preserve">          4170 · Votives</t>
  </si>
  <si>
    <t>Unmapped Votives</t>
  </si>
  <si>
    <t>Votive</t>
  </si>
  <si>
    <t xml:space="preserve">          4190 · Mass Stipend Revenue</t>
  </si>
  <si>
    <t xml:space="preserve">          4195 · Funeral Mass Fees</t>
  </si>
  <si>
    <t>Unmapped Mass Stipend</t>
  </si>
  <si>
    <t>Mass Stipends</t>
  </si>
  <si>
    <t xml:space="preserve">          4210 · Gifts Not Restricted</t>
  </si>
  <si>
    <t>4215 · Bequests</t>
  </si>
  <si>
    <t>Unmapped Gifts and Bequests</t>
  </si>
  <si>
    <t>Gifts and Bequests</t>
  </si>
  <si>
    <t xml:space="preserve">          4230 · Assets Released from Restriction-Capital Projects</t>
  </si>
  <si>
    <t>Unmapped assets released from restriction - capital</t>
  </si>
  <si>
    <t>Assets Released From Restriction - Capital Projects</t>
  </si>
  <si>
    <t>4231 · Assets Released from Restriction-Specific Expenses</t>
  </si>
  <si>
    <t>Unmapped assets released from restriction-specific expenses</t>
  </si>
  <si>
    <t>Assets Released From Restriction - Specific Expenses</t>
  </si>
  <si>
    <t xml:space="preserve">       Total Revenue, Support and Other Changes</t>
  </si>
  <si>
    <t xml:space="preserve">        Unmapped</t>
  </si>
  <si>
    <t xml:space="preserve"> </t>
  </si>
  <si>
    <t xml:space="preserve">        4000 · OFFERTORY INCOME</t>
  </si>
  <si>
    <t xml:space="preserve">          4010 · Sunday</t>
  </si>
  <si>
    <t xml:space="preserve">          4020 · Holy Day</t>
  </si>
  <si>
    <t xml:space="preserve">          4030 · Monthly</t>
  </si>
  <si>
    <t xml:space="preserve">          4040 · Annual</t>
  </si>
  <si>
    <t xml:space="preserve">          4050 · Other</t>
  </si>
  <si>
    <t xml:space="preserve">        4100 · OTHER REGULAR REVENUE</t>
  </si>
  <si>
    <t xml:space="preserve">          4110 · Exempted</t>
  </si>
  <si>
    <t xml:space="preserve">          4115 · Fundraising Auxiliary</t>
  </si>
  <si>
    <t xml:space="preserve">          4120 · Fundraisers Parish</t>
  </si>
  <si>
    <t xml:space="preserve">            4125 · Other Fundraisers</t>
  </si>
  <si>
    <t xml:space="preserve">            4126 · Bulletin Revenue</t>
  </si>
  <si>
    <t xml:space="preserve">          Total 4120 · Fundraisers Parish</t>
  </si>
  <si>
    <t xml:space="preserve">          4130 · Investment Income</t>
  </si>
  <si>
    <t xml:space="preserve">            4131 · Realized Gains (Losses)</t>
  </si>
  <si>
    <t xml:space="preserve">            4132 · Interest</t>
  </si>
  <si>
    <t xml:space="preserve">          Total 4130 · Investment Income</t>
  </si>
  <si>
    <t xml:space="preserve">          4160 · Rental and Lease Income</t>
  </si>
  <si>
    <t xml:space="preserve">        Total 4100 · OTHER REGULAR REVENUE</t>
  </si>
  <si>
    <t xml:space="preserve">        4200 · NON-OPERATING REVENUE</t>
  </si>
  <si>
    <t xml:space="preserve">          4220 · Gain and Loss on Sale of Assets</t>
  </si>
  <si>
    <t xml:space="preserve">        Total 4200 · NON-OPERATING REVENUE</t>
  </si>
  <si>
    <t xml:space="preserve">      Total Income</t>
  </si>
  <si>
    <t>Statement of Activities For the Period Ending:</t>
  </si>
  <si>
    <t xml:space="preserve">      Cost of Goods Sold</t>
  </si>
  <si>
    <t/>
  </si>
  <si>
    <t>%%accounts|collapsedHideAccounts%%</t>
  </si>
  <si>
    <t xml:space="preserve">      Total COGS</t>
  </si>
  <si>
    <t xml:space="preserve">    Gross Profit</t>
  </si>
  <si>
    <t xml:space="preserve">    Expense</t>
  </si>
  <si>
    <t>EXPENSES</t>
  </si>
  <si>
    <t xml:space="preserve">        5010 · Salaries and Wages</t>
  </si>
  <si>
    <t xml:space="preserve">          5011 · Lay Employees</t>
  </si>
  <si>
    <t xml:space="preserve">        5030 · Payroll Taxes</t>
  </si>
  <si>
    <t xml:space="preserve">          5031 · FICA</t>
  </si>
  <si>
    <t xml:space="preserve">          5032 · Medicare</t>
  </si>
  <si>
    <t xml:space="preserve">        Total 5030 · Payroll Taxes</t>
  </si>
  <si>
    <t xml:space="preserve">          5043 · Medical/Dental Insurance-Lay</t>
  </si>
  <si>
    <t xml:space="preserve">          5044 · Pension-Lay</t>
  </si>
  <si>
    <t xml:space="preserve">          5046 · Workers Compensation</t>
  </si>
  <si>
    <t>Unmapped personnel costs Lay</t>
  </si>
  <si>
    <t>Personnel Costs - Lay Employees</t>
  </si>
  <si>
    <t xml:space="preserve">          5012 · Clergy</t>
  </si>
  <si>
    <t xml:space="preserve">          5013 · Admin Allowance</t>
  </si>
  <si>
    <t>5015 · Religious Allowance</t>
  </si>
  <si>
    <t xml:space="preserve">          5016 · Extra Priests</t>
  </si>
  <si>
    <t>5017 · Deacon Expense Allowance</t>
  </si>
  <si>
    <t xml:space="preserve">          5018 · Priest Stipends</t>
  </si>
  <si>
    <t xml:space="preserve">          5041 · Medical/Dental Insurance- Clergy</t>
  </si>
  <si>
    <t xml:space="preserve">          5042 · Pension-Clergy</t>
  </si>
  <si>
    <t>5045 · Life Insurance</t>
  </si>
  <si>
    <t>Unmapped personnel costs Clergy</t>
  </si>
  <si>
    <t>Personnel Costs - Clergy</t>
  </si>
  <si>
    <t xml:space="preserve">      5100 · CONTRIBUTIONS AND ASSESSMENTS</t>
  </si>
  <si>
    <t xml:space="preserve">          5111 · Charitable Contributions to Organizations</t>
  </si>
  <si>
    <t xml:space="preserve">          5112 · Charitable Gifts to Individuals</t>
  </si>
  <si>
    <t>Unmapped charitable contributions</t>
  </si>
  <si>
    <t>Charitable Contributions to Organizations and Individuals</t>
  </si>
  <si>
    <t xml:space="preserve">          5113 · Cathedraticum</t>
  </si>
  <si>
    <t>5114 · School Contribution</t>
  </si>
  <si>
    <t>5115 · Shortfall on ABA</t>
  </si>
  <si>
    <t>Unmapped Cathedraticum</t>
  </si>
  <si>
    <t>Cathedraticum Assessment</t>
  </si>
  <si>
    <t xml:space="preserve">      5200 · PROFESSIONAL FEES &amp; INSURANCE</t>
  </si>
  <si>
    <t xml:space="preserve">        5250 · Professional Fees</t>
  </si>
  <si>
    <t xml:space="preserve">          5251 · Accounting, Bookkeeping, Temporary Office Help</t>
  </si>
  <si>
    <t xml:space="preserve">          5255 · Non-Employee Musicians &amp; Others</t>
  </si>
  <si>
    <t xml:space="preserve">          5258 · Speakers, Retreats, Workshops</t>
  </si>
  <si>
    <t xml:space="preserve">        Total 5250 · Professional Fees</t>
  </si>
  <si>
    <t>Professional Fees</t>
  </si>
  <si>
    <t xml:space="preserve">        5270 · Insurance</t>
  </si>
  <si>
    <t xml:space="preserve">          5272 · Auto - Clergy</t>
  </si>
  <si>
    <t xml:space="preserve">          5273 · Insurance-Property/Casualty</t>
  </si>
  <si>
    <t xml:space="preserve">        Total 5270 · Insurance</t>
  </si>
  <si>
    <t>Insurance</t>
  </si>
  <si>
    <t xml:space="preserve">      5300 · SUPPLIES, REPAIRS &amp; MAINTENANCE, AND OTHER SERVICES</t>
  </si>
  <si>
    <t xml:space="preserve">        5310 · Supplies &amp; Equipment &lt; $2,000</t>
  </si>
  <si>
    <t xml:space="preserve">          5312 · Food and Beverage</t>
  </si>
  <si>
    <t xml:space="preserve">          5314 · Liturgical Consumables</t>
  </si>
  <si>
    <t xml:space="preserve">          5315 · Liturgical Flowers &amp; Decoration</t>
  </si>
  <si>
    <t xml:space="preserve">          5316 · Liturgical Missalettes &amp; Workbooks</t>
  </si>
  <si>
    <t xml:space="preserve">          5318 · Janitorial, Office &amp; Misc. Supplies</t>
  </si>
  <si>
    <t xml:space="preserve">          5319 · Appliances, Equipment &amp; Tools Expensed</t>
  </si>
  <si>
    <t xml:space="preserve">        Total 5310 · Supplies &amp; Equipment &lt; $2,000</t>
  </si>
  <si>
    <t xml:space="preserve">        5330 · Repairs and Maintenance</t>
  </si>
  <si>
    <t xml:space="preserve">          5333 · Building Repairs &amp; Maintenance</t>
  </si>
  <si>
    <t xml:space="preserve">          5334 · Computers &amp; Office Equipment</t>
  </si>
  <si>
    <t xml:space="preserve">          5336 · Landscaping</t>
  </si>
  <si>
    <t xml:space="preserve">          5337 · Lawn Care</t>
  </si>
  <si>
    <t xml:space="preserve">          5338 · Snow Removal</t>
  </si>
  <si>
    <t xml:space="preserve">          5330 · Repairs and Maintenance - Other</t>
  </si>
  <si>
    <t xml:space="preserve">        Total 5330 · Repairs and Maintenance</t>
  </si>
  <si>
    <t xml:space="preserve">        5350 · Other Services and Miscellaneous Charges</t>
  </si>
  <si>
    <t xml:space="preserve">          5352 · Bank Charges</t>
  </si>
  <si>
    <t xml:space="preserve">          5354 · Credit Card fees for Parishioner Contributions</t>
  </si>
  <si>
    <t xml:space="preserve">          5355 · Dues and Memberships</t>
  </si>
  <si>
    <t xml:space="preserve">          5356 · Leasing and Rentals</t>
  </si>
  <si>
    <t xml:space="preserve">          5357 · Other Services</t>
  </si>
  <si>
    <t xml:space="preserve">          5358 · Permits, Fees, Licenses</t>
  </si>
  <si>
    <t xml:space="preserve">          5359 · Postage and Delivery</t>
  </si>
  <si>
    <t xml:space="preserve">          5360 · Printing and Reproduction</t>
  </si>
  <si>
    <t xml:space="preserve">          5361 · Advertising &amp; Promotion</t>
  </si>
  <si>
    <t xml:space="preserve">          5362 · Travel &amp; Lodging</t>
  </si>
  <si>
    <t xml:space="preserve">        Total 5350 · Other Services and Miscellaneous Charges</t>
  </si>
  <si>
    <t xml:space="preserve">      Total 5300 · SUPPLIES, REPAIRS &amp; MAINTENANCE, AND OTHER SERVICES</t>
  </si>
  <si>
    <t>Supplies, Repairs &amp; Maintenance and Other Services</t>
  </si>
  <si>
    <t xml:space="preserve">      5400 · UTILITIES</t>
  </si>
  <si>
    <t xml:space="preserve">        5460 · Communications</t>
  </si>
  <si>
    <t xml:space="preserve">          5461 · Alarm Monitoring &amp; Security</t>
  </si>
  <si>
    <t xml:space="preserve">          5462 · Cable TV (&amp; Internet)</t>
  </si>
  <si>
    <t xml:space="preserve">        Total 5460 · Communications</t>
  </si>
  <si>
    <t xml:space="preserve">        5470 · Power and Water</t>
  </si>
  <si>
    <t xml:space="preserve">          5471 · Electric</t>
  </si>
  <si>
    <t xml:space="preserve">          5472 · Gas</t>
  </si>
  <si>
    <t xml:space="preserve">          5474 · Water &amp; Sewer</t>
  </si>
  <si>
    <t xml:space="preserve">        Total 5470 · Power and Water</t>
  </si>
  <si>
    <t xml:space="preserve">      Total 5400 · UTILITIES</t>
  </si>
  <si>
    <t>Utilities</t>
  </si>
  <si>
    <t xml:space="preserve">      5900 · PROGRAM EXPENSES</t>
  </si>
  <si>
    <t xml:space="preserve">        5950 · Religious Education Expenses</t>
  </si>
  <si>
    <t>Unmapped religious education expenses</t>
  </si>
  <si>
    <t>Religious Education Program Expenses</t>
  </si>
  <si>
    <t xml:space="preserve">       Total Expenses</t>
  </si>
  <si>
    <t xml:space="preserve">             Income (Loss) from Operations before Depreciation</t>
  </si>
  <si>
    <t>Total 5700 · DEPRECIATION</t>
  </si>
  <si>
    <t>Depreciation Expense</t>
  </si>
  <si>
    <t xml:space="preserve">          Income (Loss) from Operations Before Other Income / Expenses</t>
  </si>
  <si>
    <t xml:space="preserve">  Net Ordinary Income</t>
  </si>
  <si>
    <t>OTHER INCOME / EXPENSES</t>
  </si>
  <si>
    <t>Unmapped Fundraising</t>
  </si>
  <si>
    <t>5810 · Auxiliary Fundraising Expense</t>
  </si>
  <si>
    <t xml:space="preserve">        5820 · Fundraising Expense</t>
  </si>
  <si>
    <t xml:space="preserve">          5825 · Other Fund Raiser Expenses</t>
  </si>
  <si>
    <t xml:space="preserve">        Total 5820 · Fundraising Expense</t>
  </si>
  <si>
    <t>Unmapped fundraising expense</t>
  </si>
  <si>
    <t>Fundraising, Net</t>
  </si>
  <si>
    <t>4140 · Pre-School &amp; Child Care Services</t>
  </si>
  <si>
    <t>5940 · Pre-School &amp; Child Care Services Expenses</t>
  </si>
  <si>
    <t>Unmapped preschool and child care expenses</t>
  </si>
  <si>
    <t>Pre-School and Child Care Services, Net</t>
  </si>
  <si>
    <t>Net Investment Income</t>
  </si>
  <si>
    <t>4165 · Charter School Rental Income</t>
  </si>
  <si>
    <t>4168 · Diocesan Residency Stipend</t>
  </si>
  <si>
    <t>5840 · Rental Property Expense</t>
  </si>
  <si>
    <t>Unmapped rental property expense</t>
  </si>
  <si>
    <t>Rental and Lease Revenue, Net</t>
  </si>
  <si>
    <t>Total 4180 · Cemetery</t>
  </si>
  <si>
    <t>Cemetery Revenue</t>
  </si>
  <si>
    <t>Gain and Loss on Sale of Assets</t>
  </si>
  <si>
    <t xml:space="preserve">      5500 · INTEREST</t>
  </si>
  <si>
    <t xml:space="preserve">        5510 · Interest Expense</t>
  </si>
  <si>
    <t xml:space="preserve">      Total 5500 · INTEREST</t>
  </si>
  <si>
    <t>Interest Expense</t>
  </si>
  <si>
    <t>5600 · PROPERTY TAXES</t>
  </si>
  <si>
    <t>Total 5600 · PROPERTY TAXES</t>
  </si>
  <si>
    <t>Property Taxes</t>
  </si>
  <si>
    <t xml:space="preserve">      7000 · TEMPORARILY RESTRICTED NET ASSETS</t>
  </si>
  <si>
    <t xml:space="preserve">        7010 · Capital Campaign Pledges</t>
  </si>
  <si>
    <t>7011 · Other Contributions</t>
  </si>
  <si>
    <t>7030 · Investment Income</t>
  </si>
  <si>
    <t>Total 8000 · PERMANENTLY RESTRICTED NET ASSETS</t>
  </si>
  <si>
    <t>Unmapped Other Income</t>
  </si>
  <si>
    <t xml:space="preserve">Restricted Contributions </t>
  </si>
  <si>
    <t>7020 · Uncollected Pledges</t>
  </si>
  <si>
    <t>7041 · Assets Released from Restriction -Specific Expenses</t>
  </si>
  <si>
    <t>Unmapped Assets Released From Restriction</t>
  </si>
  <si>
    <t xml:space="preserve">    Other Expense</t>
  </si>
  <si>
    <t>%%accounts|HideAccounts%%</t>
  </si>
  <si>
    <t xml:space="preserve">    Total Other Expense</t>
  </si>
  <si>
    <t xml:space="preserve">        7040 · Assets Released From Restriction- Capital Projects</t>
  </si>
  <si>
    <t xml:space="preserve">          Net Other Income / Expenses</t>
  </si>
  <si>
    <t>Net Income</t>
  </si>
  <si>
    <t xml:space="preserve">          Change in Net Assets</t>
  </si>
  <si>
    <t>s/be</t>
  </si>
  <si>
    <t>QB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</si>
</sst>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m\ dd\,\ yyyy"/>
    <numFmt numFmtId="165" formatCode="[$-409]mmmm\ d\,\ yyyy;@"/>
    <numFmt numFmtId="166" formatCode="#,###;\(#,###\);;@"/>
    <numFmt numFmtId="167" formatCode="_(* #,##0_);_(* \(#,##0\);_(* &quot;-&quot;?_);_(@_)"/>
    <numFmt numFmtId="168" formatCode="\ #,##0;\ \(#,##0\);\ &quot;&quot;;@"/>
    <numFmt numFmtId="169" formatCode="_(* #,##0_);_(* \(#,##0\);_(* &quot;-&quot;??_);_(@_)"/>
    <numFmt numFmtId="170" formatCode="_(\$* #,##0_);_(\$* \(#,##0\);_(\$* &quot;-&quot;?_);_(@_)"/>
    <numFmt numFmtId="171" formatCode="_(* #,##0.00_);_(* \(#,##0.00\);_(* &quot;-&quot;?_);_(@_)"/>
  </numFmts>
  <fonts count="3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2.95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sz val="11"/>
      <color theme="1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libri Light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</font>
    <font>
      <sz val="10"/>
      <color theme="1"/>
      <name val="Arial"/>
    </font>
    <font>
      <b/>
      <sz val="12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9"/>
      <color rgb="FFFF0000"/>
      <name val="Arial"/>
    </font>
    <font>
      <sz val="11"/>
      <color rgb="FFFF0000"/>
      <name val="Calibri"/>
    </font>
    <font>
      <sz val="11"/>
      <color rgb="FFFFC000"/>
      <name val="Calibri"/>
    </font>
    <font>
      <sz val="11"/>
      <color rgb="FFFF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9"/>
      <color rgb="FFFF0000"/>
      <name val="Arial"/>
    </font>
    <font>
      <b/>
      <sz val="9"/>
      <color rgb="FFFFFFFF"/>
      <name val="Arial"/>
    </font>
    <font>
      <b/>
      <sz val="10"/>
      <color rgb="FFFFFFFF"/>
      <name val="Arial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366AB3"/>
        <bgColor rgb="FF366AB3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5" tint="-0.249977111117893"/>
        <bgColor rgb="FFFFFFFF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7">
    <xf numFmtId="0" fontId="0" fillId="0" borderId="0"/>
    <xf numFmtId="0" fontId="13" fillId="2" borderId="0"/>
    <xf numFmtId="0" fontId="13" fillId="3" borderId="0"/>
    <xf numFmtId="0" fontId="13" fillId="4" borderId="0"/>
    <xf numFmtId="0" fontId="13" fillId="5" borderId="0"/>
    <xf numFmtId="0" fontId="13" fillId="6" borderId="0"/>
    <xf numFmtId="0" fontId="13" fillId="7" borderId="0"/>
    <xf numFmtId="0" fontId="13" fillId="8" borderId="0"/>
    <xf numFmtId="0" fontId="13" fillId="9" borderId="0"/>
    <xf numFmtId="0" fontId="13" fillId="10" borderId="0"/>
    <xf numFmtId="0" fontId="13" fillId="11" borderId="0"/>
    <xf numFmtId="0" fontId="13" fillId="12" borderId="0"/>
    <xf numFmtId="0" fontId="13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1" fillId="19" borderId="0"/>
    <xf numFmtId="0" fontId="1" fillId="20" borderId="0"/>
    <xf numFmtId="0" fontId="1" fillId="21" borderId="0"/>
    <xf numFmtId="0" fontId="1" fillId="22" borderId="0"/>
    <xf numFmtId="0" fontId="1" fillId="23" borderId="0"/>
    <xf numFmtId="0" fontId="1" fillId="24" borderId="0"/>
    <xf numFmtId="0" fontId="1" fillId="25" borderId="0"/>
    <xf numFmtId="0" fontId="2" fillId="26" borderId="0"/>
    <xf numFmtId="0" fontId="3" fillId="27" borderId="1"/>
    <xf numFmtId="0" fontId="4" fillId="28" borderId="2"/>
    <xf numFmtId="0" fontId="13" fillId="0" borderId="0"/>
    <xf numFmtId="0" fontId="13" fillId="0" borderId="0"/>
    <xf numFmtId="44" fontId="13" fillId="0" borderId="0"/>
    <xf numFmtId="42" fontId="13" fillId="0" borderId="0"/>
    <xf numFmtId="0" fontId="5" fillId="0" borderId="0"/>
    <xf numFmtId="0" fontId="6" fillId="29" borderId="0"/>
    <xf numFmtId="0" fontId="7" fillId="0" borderId="3"/>
    <xf numFmtId="0" fontId="8" fillId="0" borderId="4"/>
    <xf numFmtId="0" fontId="9" fillId="0" borderId="5"/>
    <xf numFmtId="0" fontId="9" fillId="0" borderId="0"/>
    <xf numFmtId="0" fontId="10" fillId="30" borderId="1"/>
    <xf numFmtId="0" fontId="11" fillId="0" borderId="6"/>
    <xf numFmtId="0" fontId="12" fillId="31" borderId="0"/>
    <xf numFmtId="0" fontId="13" fillId="32" borderId="7"/>
    <xf numFmtId="0" fontId="14" fillId="27" borderId="8"/>
    <xf numFmtId="9" fontId="13" fillId="0" borderId="0"/>
    <xf numFmtId="0" fontId="15" fillId="0" borderId="0"/>
    <xf numFmtId="0" fontId="16" fillId="0" borderId="9"/>
    <xf numFmtId="0" fontId="17" fillId="0" borderId="0"/>
  </cellStyleXfs>
  <cellXfs count="92">
    <xf numFmtId="0" fontId="0" fillId="0" borderId="0" xfId="0"/>
    <xf numFmtId="0" fontId="13" fillId="0" borderId="0" xfId="0" applyFont="1" applyAlignment="1">
      <alignment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33" borderId="0" xfId="0" applyFont="1" applyFill="1" applyAlignment="1">
      <alignment horizontal="center" vertical="center"/>
    </xf>
    <xf numFmtId="0" fontId="22" fillId="33" borderId="0" xfId="0" applyFont="1" applyFill="1"/>
    <xf numFmtId="0" fontId="22" fillId="33" borderId="0" xfId="0" applyFont="1" applyFill="1" applyAlignment="1">
      <alignment vertical="top"/>
    </xf>
    <xf numFmtId="0" fontId="23" fillId="0" borderId="0" xfId="0" applyFont="1" applyAlignment="1">
      <alignment vertical="top"/>
    </xf>
    <xf numFmtId="164" fontId="21" fillId="33" borderId="0" xfId="0" applyNumberFormat="1" applyFont="1" applyFill="1" applyAlignment="1">
      <alignment horizontal="left" vertical="center"/>
    </xf>
    <xf numFmtId="164" fontId="21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left" vertical="top"/>
    </xf>
    <xf numFmtId="0" fontId="24" fillId="33" borderId="0" xfId="0" applyFont="1" applyFill="1" applyAlignment="1">
      <alignment horizontal="left" vertical="center"/>
    </xf>
    <xf numFmtId="0" fontId="24" fillId="34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5" fillId="33" borderId="0" xfId="0" applyNumberFormat="1" applyFont="1" applyFill="1" applyAlignment="1">
      <alignment horizontal="center" vertical="center" wrapText="1"/>
    </xf>
    <xf numFmtId="0" fontId="26" fillId="33" borderId="0" xfId="0" applyFont="1" applyFill="1"/>
    <xf numFmtId="0" fontId="26" fillId="33" borderId="0" xfId="0" applyFont="1" applyFill="1" applyAlignment="1">
      <alignment vertical="top"/>
    </xf>
    <xf numFmtId="165" fontId="26" fillId="33" borderId="0" xfId="0" applyNumberFormat="1" applyFont="1" applyFill="1" applyAlignment="1">
      <alignment vertical="top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top"/>
    </xf>
    <xf numFmtId="0" fontId="25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166" fontId="26" fillId="33" borderId="0" xfId="0" applyNumberFormat="1" applyFont="1" applyFill="1" applyAlignment="1">
      <alignment vertical="center"/>
    </xf>
    <xf numFmtId="167" fontId="26" fillId="33" borderId="0" xfId="0" applyNumberFormat="1" applyFont="1" applyFill="1" applyAlignment="1">
      <alignment vertical="center"/>
    </xf>
    <xf numFmtId="166" fontId="26" fillId="33" borderId="0" xfId="0" applyNumberFormat="1" applyFont="1" applyFill="1" applyAlignment="1">
      <alignment horizontal="right"/>
    </xf>
    <xf numFmtId="167" fontId="26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vertical="top"/>
    </xf>
    <xf numFmtId="166" fontId="22" fillId="33" borderId="0" xfId="0" applyNumberFormat="1" applyFont="1" applyFill="1" applyAlignment="1">
      <alignment vertical="top"/>
    </xf>
    <xf numFmtId="0" fontId="31" fillId="33" borderId="0" xfId="0" applyFont="1" applyFill="1" applyAlignment="1">
      <alignment vertical="top"/>
    </xf>
    <xf numFmtId="168" fontId="26" fillId="33" borderId="0" xfId="0" applyNumberFormat="1" applyFont="1" applyFill="1" applyAlignment="1">
      <alignment horizontal="right"/>
    </xf>
    <xf numFmtId="0" fontId="25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/>
    </xf>
    <xf numFmtId="167" fontId="28" fillId="35" borderId="11" xfId="0" applyNumberFormat="1" applyFont="1" applyFill="1" applyBorder="1" applyAlignment="1">
      <alignment horizontal="right"/>
    </xf>
    <xf numFmtId="166" fontId="28" fillId="35" borderId="11" xfId="0" applyNumberFormat="1" applyFont="1" applyFill="1" applyBorder="1" applyAlignment="1">
      <alignment horizontal="right"/>
    </xf>
    <xf numFmtId="0" fontId="26" fillId="35" borderId="0" xfId="0" applyFont="1" applyFill="1" applyAlignment="1">
      <alignment horizontal="right"/>
    </xf>
    <xf numFmtId="0" fontId="29" fillId="35" borderId="0" xfId="0" applyFont="1" applyFill="1" applyAlignment="1">
      <alignment vertical="center"/>
    </xf>
    <xf numFmtId="167" fontId="28" fillId="35" borderId="0" xfId="0" applyNumberFormat="1" applyFont="1" applyFill="1" applyAlignment="1">
      <alignment horizontal="right"/>
    </xf>
    <xf numFmtId="0" fontId="32" fillId="33" borderId="0" xfId="0" applyFont="1" applyFill="1" applyAlignment="1">
      <alignment vertical="center"/>
    </xf>
    <xf numFmtId="0" fontId="33" fillId="33" borderId="0" xfId="0" applyFont="1" applyFill="1"/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167" fontId="28" fillId="33" borderId="0" xfId="0" applyNumberFormat="1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35" fillId="33" borderId="0" xfId="0" applyFont="1" applyFill="1" applyAlignment="1">
      <alignment horizontal="left" vertical="top"/>
    </xf>
    <xf numFmtId="0" fontId="28" fillId="33" borderId="0" xfId="0" applyFont="1" applyFill="1"/>
    <xf numFmtId="167" fontId="28" fillId="33" borderId="11" xfId="0" applyNumberFormat="1" applyFont="1" applyFill="1" applyBorder="1" applyAlignment="1">
      <alignment horizontal="right"/>
    </xf>
    <xf numFmtId="166" fontId="28" fillId="33" borderId="11" xfId="0" applyNumberFormat="1" applyFont="1" applyFill="1" applyBorder="1" applyAlignment="1">
      <alignment horizontal="right"/>
    </xf>
    <xf numFmtId="166" fontId="28" fillId="33" borderId="10" xfId="0" applyNumberFormat="1" applyFont="1" applyFill="1" applyBorder="1" applyAlignment="1">
      <alignment horizontal="right"/>
    </xf>
    <xf numFmtId="0" fontId="36" fillId="34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167" fontId="37" fillId="34" borderId="0" xfId="0" applyNumberFormat="1" applyFont="1" applyFill="1" applyAlignment="1">
      <alignment horizontal="right"/>
    </xf>
    <xf numFmtId="0" fontId="29" fillId="34" borderId="0" xfId="0" applyFont="1" applyFill="1" applyAlignment="1">
      <alignment vertical="center"/>
    </xf>
    <xf numFmtId="169" fontId="26" fillId="33" borderId="0" xfId="0" applyNumberFormat="1" applyFont="1" applyFill="1" applyAlignment="1">
      <alignment horizontal="right"/>
    </xf>
    <xf numFmtId="0" fontId="35" fillId="33" borderId="0" xfId="0" applyFont="1" applyFill="1" applyAlignment="1">
      <alignment vertical="center"/>
    </xf>
    <xf numFmtId="166" fontId="26" fillId="33" borderId="0" xfId="0" applyNumberFormat="1" applyFont="1" applyFill="1" applyAlignment="1">
      <alignment vertical="top"/>
    </xf>
    <xf numFmtId="170" fontId="28" fillId="33" borderId="12" xfId="0" applyNumberFormat="1" applyFont="1" applyFill="1" applyBorder="1" applyAlignment="1">
      <alignment horizontal="right"/>
    </xf>
    <xf numFmtId="167" fontId="28" fillId="33" borderId="12" xfId="0" applyNumberFormat="1" applyFont="1" applyFill="1" applyBorder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right"/>
    </xf>
    <xf numFmtId="167" fontId="13" fillId="0" borderId="0" xfId="0" applyNumberFormat="1" applyFont="1" applyAlignment="1">
      <alignment vertical="top"/>
    </xf>
    <xf numFmtId="167" fontId="0" fillId="0" borderId="0" xfId="0" applyNumberFormat="1"/>
    <xf numFmtId="166" fontId="26" fillId="36" borderId="0" xfId="0" applyNumberFormat="1" applyFont="1" applyFill="1" applyAlignment="1">
      <alignment horizontal="right"/>
    </xf>
    <xf numFmtId="169" fontId="26" fillId="36" borderId="0" xfId="0" applyNumberFormat="1" applyFont="1" applyFill="1" applyAlignment="1">
      <alignment horizontal="right"/>
    </xf>
    <xf numFmtId="166" fontId="26" fillId="37" borderId="0" xfId="0" applyNumberFormat="1" applyFont="1" applyFill="1" applyAlignment="1">
      <alignment horizontal="right"/>
    </xf>
    <xf numFmtId="166" fontId="22" fillId="36" borderId="0" xfId="0" applyNumberFormat="1" applyFont="1" applyFill="1" applyAlignment="1">
      <alignment vertical="top"/>
    </xf>
    <xf numFmtId="166" fontId="26" fillId="38" borderId="0" xfId="0" applyNumberFormat="1" applyFont="1" applyFill="1" applyAlignment="1">
      <alignment horizontal="right"/>
    </xf>
    <xf numFmtId="171" fontId="13" fillId="0" borderId="0" xfId="0" applyNumberFormat="1" applyFont="1" applyAlignment="1">
      <alignment vertical="top"/>
    </xf>
    <xf numFmtId="167" fontId="26" fillId="38" borderId="0" xfId="0" applyNumberFormat="1" applyFont="1" applyFill="1" applyAlignment="1">
      <alignment horizontal="right"/>
    </xf>
    <xf numFmtId="167" fontId="26" fillId="39" borderId="0" xfId="0" applyNumberFormat="1" applyFont="1" applyFill="1" applyAlignment="1">
      <alignment horizontal="right"/>
    </xf>
    <xf numFmtId="168" fontId="26" fillId="39" borderId="0" xfId="0" applyNumberFormat="1" applyFont="1" applyFill="1" applyAlignment="1">
      <alignment horizontal="right"/>
    </xf>
    <xf numFmtId="167" fontId="28" fillId="40" borderId="11" xfId="0" applyNumberFormat="1" applyFont="1" applyFill="1" applyBorder="1" applyAlignment="1">
      <alignment horizontal="right"/>
    </xf>
    <xf numFmtId="167" fontId="26" fillId="40" borderId="0" xfId="0" applyNumberFormat="1" applyFont="1" applyFill="1" applyAlignment="1">
      <alignment horizontal="right"/>
    </xf>
    <xf numFmtId="166" fontId="26" fillId="40" borderId="0" xfId="0" applyNumberFormat="1" applyFont="1" applyFill="1" applyAlignment="1">
      <alignment horizontal="right"/>
    </xf>
    <xf numFmtId="167" fontId="28" fillId="41" borderId="11" xfId="0" applyNumberFormat="1" applyFont="1" applyFill="1" applyBorder="1" applyAlignment="1">
      <alignment horizontal="right"/>
    </xf>
    <xf numFmtId="167" fontId="26" fillId="42" borderId="0" xfId="0" applyNumberFormat="1" applyFont="1" applyFill="1" applyAlignment="1">
      <alignment horizontal="right"/>
    </xf>
    <xf numFmtId="167" fontId="26" fillId="43" borderId="0" xfId="0" applyNumberFormat="1" applyFont="1" applyFill="1" applyAlignment="1">
      <alignment horizontal="right"/>
    </xf>
    <xf numFmtId="0" fontId="24" fillId="34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horizontal="center" vertical="center" wrapText="1"/>
    </xf>
    <xf numFmtId="0" fontId="22" fillId="33" borderId="0" xfId="0" applyFont="1" applyFill="1"/>
    <xf numFmtId="0" fontId="21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vertical="center"/>
    </xf>
    <xf numFmtId="164" fontId="21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Alignment="1">
      <alignment horizontal="left" vertical="top"/>
    </xf>
    <xf numFmtId="164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Percent" xfId="43" builtinId="5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7151F-A426-4C62-A031-1D40DA397E1B}">
  <sheetPr>
    <pageSetUpPr fitToPage="1"/>
  </sheetPr>
  <dimension ref="A1:HU242"/>
  <sheetViews>
    <sheetView topLeftCell="B20" workbookViewId="0">
      <selection activeCell="F88" sqref="F88"/>
    </sheetView>
  </sheetViews>
  <sheetFormatPr defaultColWidth="10.28515625" defaultRowHeight="15" x14ac:dyDescent="0.25"/>
  <cols>
    <col min="1" max="1" width="10.7109375" style="1" hidden="1" customWidth="1"/>
    <col min="2" max="2" width="3.7109375" customWidth="1"/>
    <col min="3" max="3" width="66" customWidth="1"/>
    <col min="4" max="5" width="10.7109375" style="1" customWidth="1"/>
    <col min="6" max="6" width="24" style="1" customWidth="1"/>
    <col min="7" max="7" width="10.7109375" style="1" customWidth="1"/>
    <col min="8" max="8" width="1.140625" customWidth="1"/>
    <col min="9" max="9" width="24" customWidth="1"/>
    <col min="10" max="13" width="10.28515625" customWidth="1"/>
  </cols>
  <sheetData>
    <row r="1" spans="1:229" ht="18" hidden="1" customHeight="1" x14ac:dyDescent="0.25">
      <c r="A1" s="5" t="s">
        <v>0</v>
      </c>
      <c r="B1" s="6"/>
      <c r="C1" s="81" t="s">
        <v>0</v>
      </c>
      <c r="D1" s="81"/>
      <c r="E1" s="81"/>
      <c r="F1" s="81"/>
      <c r="G1" s="81"/>
      <c r="H1" s="81"/>
      <c r="I1" s="81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pans="1:229" ht="22.5" customHeight="1" x14ac:dyDescent="0.25">
      <c r="A2" s="5" t="s">
        <v>1</v>
      </c>
      <c r="B2" s="82" t="str">
        <f>REPLACE(A2,1,7," ")</f>
        <v xml:space="preserve"> Saint Pius X Parish, Fairfield </v>
      </c>
      <c r="C2" s="83"/>
      <c r="D2" s="84"/>
      <c r="E2" s="84"/>
      <c r="F2" s="84"/>
      <c r="G2" s="84"/>
      <c r="H2" s="82"/>
      <c r="I2" s="82"/>
      <c r="J2" s="6"/>
      <c r="K2" s="6"/>
      <c r="L2" s="6"/>
      <c r="M2" s="6"/>
    </row>
    <row r="3" spans="1:229" ht="18" customHeight="1" x14ac:dyDescent="0.25">
      <c r="A3" s="5" t="s">
        <v>2</v>
      </c>
      <c r="B3" s="85" t="s">
        <v>3</v>
      </c>
      <c r="C3" s="83"/>
      <c r="D3" s="85"/>
      <c r="E3" s="85"/>
      <c r="F3" s="85"/>
      <c r="G3" s="85"/>
      <c r="H3" s="85"/>
      <c r="I3" s="85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1:229" ht="18" hidden="1" customHeight="1" x14ac:dyDescent="0.25">
      <c r="A4" s="9" t="s">
        <v>4</v>
      </c>
      <c r="B4" s="86" t="str">
        <f>A4</f>
        <v>Jul 01, 2021-Jun 30, 2022</v>
      </c>
      <c r="C4" s="83"/>
      <c r="D4" s="87"/>
      <c r="E4" s="88"/>
      <c r="F4" s="89"/>
      <c r="G4" s="89"/>
      <c r="H4" s="86"/>
      <c r="I4" s="86"/>
      <c r="J4" s="11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</row>
    <row r="5" spans="1:229" ht="15" customHeight="1" x14ac:dyDescent="0.25">
      <c r="A5" s="12" t="s">
        <v>5</v>
      </c>
      <c r="B5" s="90" t="s">
        <v>6</v>
      </c>
      <c r="C5" s="85"/>
      <c r="D5" s="85"/>
      <c r="E5" s="85"/>
      <c r="F5" s="85"/>
      <c r="G5" s="85"/>
      <c r="H5" s="85"/>
      <c r="I5" s="85"/>
      <c r="J5" s="11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</row>
    <row r="6" spans="1:229" ht="3.75" customHeight="1" x14ac:dyDescent="0.25">
      <c r="A6" s="12"/>
      <c r="B6" s="83"/>
      <c r="C6" s="91"/>
      <c r="D6" s="91"/>
      <c r="E6" s="91"/>
      <c r="F6" s="91"/>
      <c r="G6" s="91"/>
      <c r="H6" s="91"/>
      <c r="I6" s="91"/>
      <c r="J6" s="11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pans="1:229" ht="3.75" customHeight="1" x14ac:dyDescent="0.25">
      <c r="A7" s="13"/>
      <c r="B7" s="80"/>
      <c r="C7" s="80"/>
      <c r="D7" s="80"/>
      <c r="E7" s="80"/>
      <c r="F7" s="80"/>
      <c r="G7" s="80"/>
      <c r="H7" s="80"/>
      <c r="I7" s="80"/>
      <c r="J7" s="6"/>
      <c r="K7" s="6"/>
      <c r="L7" s="6"/>
      <c r="M7" s="6"/>
    </row>
    <row r="8" spans="1:229" ht="3.75" customHeight="1" x14ac:dyDescent="0.25">
      <c r="A8" s="14"/>
      <c r="B8" s="6"/>
      <c r="C8" s="14"/>
      <c r="D8" s="14"/>
      <c r="E8" s="14"/>
      <c r="F8" s="14"/>
      <c r="G8" s="14"/>
      <c r="H8" s="6"/>
      <c r="I8" s="6"/>
      <c r="J8" s="6"/>
      <c r="K8" s="6"/>
      <c r="L8" s="6"/>
      <c r="M8" s="6"/>
    </row>
    <row r="9" spans="1:229" ht="9.75" hidden="1" customHeight="1" x14ac:dyDescent="0.25">
      <c r="A9" s="14">
        <v>0</v>
      </c>
      <c r="B9" s="6"/>
      <c r="C9" s="6"/>
      <c r="D9" s="14"/>
      <c r="E9" s="15" t="s">
        <v>4</v>
      </c>
      <c r="F9" s="14"/>
      <c r="G9" s="15" t="s">
        <v>7</v>
      </c>
      <c r="H9" s="6"/>
      <c r="I9" s="6"/>
      <c r="J9" s="7"/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1:229" ht="33.75" customHeight="1" x14ac:dyDescent="0.25">
      <c r="A10" s="7">
        <v>0</v>
      </c>
      <c r="B10" s="16"/>
      <c r="C10" s="16"/>
      <c r="D10" s="17"/>
      <c r="E10" s="18" t="s">
        <v>8</v>
      </c>
      <c r="F10" s="19" t="str">
        <f>CONCATENATE(" ",TEXT("6/30/2022","yyyy"))</f>
        <v xml:space="preserve"> 2022</v>
      </c>
      <c r="G10" s="17" t="s">
        <v>9</v>
      </c>
      <c r="H10" s="16"/>
      <c r="I10" s="19" t="str">
        <f>CONCATENATE("",TEXT(EOMONTH("6/30/2022",-12),"yyyy"))</f>
        <v>2021</v>
      </c>
      <c r="J10" s="6"/>
      <c r="K10" s="6"/>
      <c r="L10" s="6"/>
      <c r="M10" s="6"/>
    </row>
    <row r="11" spans="1:229" ht="7.5" customHeight="1" x14ac:dyDescent="0.25">
      <c r="A11" s="14"/>
      <c r="B11" s="16"/>
      <c r="C11" s="16"/>
      <c r="D11" s="20"/>
      <c r="E11" s="20"/>
      <c r="F11" s="20"/>
      <c r="G11" s="20"/>
      <c r="H11" s="16"/>
      <c r="I11" s="16"/>
      <c r="J11" s="21"/>
      <c r="K11" s="7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t="15" customHeight="1" x14ac:dyDescent="0.25">
      <c r="A12" s="22" t="s">
        <v>10</v>
      </c>
      <c r="B12" s="23" t="s">
        <v>11</v>
      </c>
      <c r="C12" s="16"/>
      <c r="D12" s="23" t="str">
        <f>B12</f>
        <v>REVENUE, SUPPORT AND OTHER CHANGES</v>
      </c>
      <c r="E12" s="24"/>
      <c r="F12" s="20"/>
      <c r="G12" s="24"/>
      <c r="H12" s="16"/>
      <c r="I12" s="16"/>
      <c r="J12" s="21"/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</row>
    <row r="13" spans="1:229" ht="15" hidden="1" customHeight="1" x14ac:dyDescent="0.25">
      <c r="A13" s="22" t="s">
        <v>12</v>
      </c>
      <c r="B13" s="16"/>
      <c r="C13" s="23" t="str">
        <f>UPPER(A13)</f>
        <v xml:space="preserve">      INCOME</v>
      </c>
      <c r="D13" s="23" t="str">
        <f>C13</f>
        <v xml:space="preserve">      INCOME</v>
      </c>
      <c r="E13" s="25"/>
      <c r="F13" s="25"/>
      <c r="G13" s="25"/>
      <c r="H13" s="16"/>
      <c r="I13" s="16"/>
      <c r="J13" s="21"/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</row>
    <row r="14" spans="1:229" ht="15" customHeight="1" x14ac:dyDescent="0.25">
      <c r="A14" s="7" t="s">
        <v>13</v>
      </c>
      <c r="B14" s="16"/>
      <c r="C14" s="16" t="s">
        <v>14</v>
      </c>
      <c r="D14" s="17"/>
      <c r="E14" s="65">
        <v>1019755.34</v>
      </c>
      <c r="F14" s="72">
        <f t="shared" ref="F14:F17" si="0">E14</f>
        <v>1019755.34</v>
      </c>
      <c r="G14" s="26">
        <v>955584.04</v>
      </c>
      <c r="H14" s="28"/>
      <c r="I14" s="27">
        <f t="shared" ref="I14:I15" si="1">G14</f>
        <v>955584.04</v>
      </c>
      <c r="J14" s="6"/>
      <c r="K14" s="6"/>
      <c r="L14" s="6"/>
      <c r="M14" s="6"/>
    </row>
    <row r="15" spans="1:229" ht="15" customHeight="1" x14ac:dyDescent="0.25">
      <c r="A15" s="29" t="s">
        <v>15</v>
      </c>
      <c r="B15" s="16"/>
      <c r="C15" s="16"/>
      <c r="D15" s="17"/>
      <c r="E15" s="28">
        <v>0</v>
      </c>
      <c r="F15" s="27">
        <f t="shared" si="0"/>
        <v>0</v>
      </c>
      <c r="G15" s="28">
        <v>0</v>
      </c>
      <c r="H15" s="28"/>
      <c r="I15" s="27">
        <f t="shared" si="1"/>
        <v>0</v>
      </c>
      <c r="J15" s="6"/>
      <c r="K15" s="6"/>
      <c r="L15" s="6"/>
      <c r="M15" s="6"/>
    </row>
    <row r="16" spans="1:229" ht="15" customHeight="1" x14ac:dyDescent="0.25">
      <c r="A16" s="30" t="s">
        <v>16</v>
      </c>
      <c r="B16" s="6"/>
      <c r="C16" s="6"/>
      <c r="D16" s="7"/>
      <c r="E16" s="31">
        <v>51444.89</v>
      </c>
      <c r="F16" s="27">
        <f t="shared" si="0"/>
        <v>51444.89</v>
      </c>
      <c r="G16" s="31">
        <v>35160.300000000003</v>
      </c>
      <c r="H16" s="6"/>
      <c r="I16" s="6"/>
      <c r="J16" s="6"/>
      <c r="K16" s="6"/>
      <c r="L16" s="6"/>
      <c r="M16" s="6"/>
    </row>
    <row r="17" spans="1:13" ht="15" customHeight="1" x14ac:dyDescent="0.25">
      <c r="A17" s="7">
        <v>0</v>
      </c>
      <c r="B17" s="16"/>
      <c r="C17" s="16" t="s">
        <v>17</v>
      </c>
      <c r="D17" s="17"/>
      <c r="E17" s="65">
        <f>E15+E16</f>
        <v>51444.89</v>
      </c>
      <c r="F17" s="72">
        <f t="shared" si="0"/>
        <v>51444.89</v>
      </c>
      <c r="G17" s="26">
        <f>G15+G16</f>
        <v>35160.300000000003</v>
      </c>
      <c r="H17" s="28"/>
      <c r="I17" s="27">
        <f>G17</f>
        <v>35160.300000000003</v>
      </c>
      <c r="J17" s="6"/>
      <c r="K17" s="6"/>
      <c r="L17" s="6"/>
      <c r="M17" s="6"/>
    </row>
    <row r="18" spans="1:13" ht="15" customHeight="1" x14ac:dyDescent="0.25">
      <c r="A18" s="30" t="s">
        <v>18</v>
      </c>
      <c r="B18" s="6"/>
      <c r="C18" s="6"/>
      <c r="D18" s="7"/>
      <c r="E18" s="31">
        <v>8057.72</v>
      </c>
      <c r="F18" s="7"/>
      <c r="G18" s="31">
        <v>5559.52</v>
      </c>
      <c r="H18" s="6"/>
      <c r="I18" s="6"/>
      <c r="J18" s="6"/>
      <c r="K18" s="6"/>
      <c r="L18" s="6"/>
      <c r="M18" s="6"/>
    </row>
    <row r="19" spans="1:13" ht="15" customHeight="1" x14ac:dyDescent="0.25">
      <c r="A19" s="30" t="s">
        <v>19</v>
      </c>
      <c r="B19" s="6"/>
      <c r="C19" s="6"/>
      <c r="D19" s="7"/>
      <c r="E19" s="7">
        <v>0</v>
      </c>
      <c r="F19" s="7"/>
      <c r="G19" s="7">
        <v>0</v>
      </c>
      <c r="H19" s="6"/>
      <c r="I19" s="6"/>
      <c r="J19" s="6"/>
      <c r="K19" s="6"/>
      <c r="L19" s="6"/>
      <c r="M19" s="6"/>
    </row>
    <row r="20" spans="1:13" ht="15" customHeight="1" x14ac:dyDescent="0.25">
      <c r="A20" s="7">
        <v>0</v>
      </c>
      <c r="B20" s="16"/>
      <c r="C20" s="16" t="s">
        <v>20</v>
      </c>
      <c r="D20" s="17"/>
      <c r="E20" s="65">
        <f>E18+E19</f>
        <v>8057.72</v>
      </c>
      <c r="F20" s="27">
        <f t="shared" ref="F20:F22" si="2">E20</f>
        <v>8057.72</v>
      </c>
      <c r="G20" s="26">
        <f>G18+G19</f>
        <v>5559.52</v>
      </c>
      <c r="H20" s="28"/>
      <c r="I20" s="27">
        <f t="shared" ref="I20:I22" si="3">G20</f>
        <v>5559.52</v>
      </c>
      <c r="J20" s="6"/>
      <c r="K20" s="6"/>
      <c r="L20" s="6"/>
      <c r="M20" s="6"/>
    </row>
    <row r="21" spans="1:13" ht="15" hidden="1" customHeight="1" x14ac:dyDescent="0.25">
      <c r="A21" s="30" t="s">
        <v>21</v>
      </c>
      <c r="B21" s="16"/>
      <c r="C21" s="16"/>
      <c r="D21" s="17"/>
      <c r="E21" s="26">
        <v>6102</v>
      </c>
      <c r="F21" s="27">
        <f t="shared" si="2"/>
        <v>6102</v>
      </c>
      <c r="G21" s="26">
        <v>5829</v>
      </c>
      <c r="H21" s="28"/>
      <c r="I21" s="27">
        <f t="shared" si="3"/>
        <v>5829</v>
      </c>
      <c r="J21" s="6"/>
      <c r="K21" s="6"/>
      <c r="L21" s="6"/>
      <c r="M21" s="6"/>
    </row>
    <row r="22" spans="1:13" ht="15" hidden="1" customHeight="1" x14ac:dyDescent="0.25">
      <c r="A22" s="30" t="s">
        <v>22</v>
      </c>
      <c r="B22" s="16"/>
      <c r="C22" s="16"/>
      <c r="D22" s="17"/>
      <c r="E22" s="26">
        <v>1950</v>
      </c>
      <c r="F22" s="27">
        <f t="shared" si="2"/>
        <v>1950</v>
      </c>
      <c r="G22" s="26">
        <v>5450</v>
      </c>
      <c r="H22" s="28"/>
      <c r="I22" s="27">
        <f t="shared" si="3"/>
        <v>5450</v>
      </c>
      <c r="J22" s="6"/>
      <c r="K22" s="6"/>
      <c r="L22" s="6"/>
      <c r="M22" s="6"/>
    </row>
    <row r="23" spans="1:13" ht="15" hidden="1" customHeight="1" x14ac:dyDescent="0.25">
      <c r="A23" s="30" t="s">
        <v>23</v>
      </c>
      <c r="B23" s="6"/>
      <c r="C23" s="6"/>
      <c r="D23" s="7"/>
      <c r="E23" s="7">
        <v>0</v>
      </c>
      <c r="F23" s="7"/>
      <c r="G23" s="7">
        <v>0</v>
      </c>
      <c r="H23" s="6"/>
      <c r="I23" s="6"/>
      <c r="J23" s="6"/>
      <c r="K23" s="6"/>
      <c r="L23" s="6"/>
      <c r="M23" s="6"/>
    </row>
    <row r="24" spans="1:13" ht="15" customHeight="1" x14ac:dyDescent="0.25">
      <c r="A24" s="7">
        <v>0</v>
      </c>
      <c r="B24" s="16"/>
      <c r="C24" s="16" t="s">
        <v>24</v>
      </c>
      <c r="D24" s="17"/>
      <c r="E24" s="65">
        <f>E21+E22+E23</f>
        <v>8052</v>
      </c>
      <c r="F24" s="27">
        <f t="shared" ref="F24:F26" si="4">E24</f>
        <v>8052</v>
      </c>
      <c r="G24" s="26">
        <f>G21+G22+G23</f>
        <v>11279</v>
      </c>
      <c r="H24" s="28"/>
      <c r="I24" s="27">
        <f t="shared" ref="I24:I26" si="5">G24</f>
        <v>11279</v>
      </c>
      <c r="J24" s="6"/>
      <c r="K24" s="6"/>
      <c r="L24" s="6"/>
      <c r="M24" s="6"/>
    </row>
    <row r="25" spans="1:13" ht="15" hidden="1" customHeight="1" x14ac:dyDescent="0.25">
      <c r="A25" s="30" t="s">
        <v>25</v>
      </c>
      <c r="B25" s="16"/>
      <c r="C25" s="16"/>
      <c r="D25" s="17"/>
      <c r="E25" s="26">
        <v>43810</v>
      </c>
      <c r="F25" s="27">
        <f t="shared" si="4"/>
        <v>43810</v>
      </c>
      <c r="G25" s="26">
        <v>56534.25</v>
      </c>
      <c r="H25" s="28"/>
      <c r="I25" s="27">
        <f t="shared" si="5"/>
        <v>56534.25</v>
      </c>
      <c r="J25" s="6"/>
      <c r="K25" s="6"/>
      <c r="L25" s="6"/>
      <c r="M25" s="6"/>
    </row>
    <row r="26" spans="1:13" ht="15" hidden="1" customHeight="1" x14ac:dyDescent="0.25">
      <c r="A26" s="30" t="s">
        <v>26</v>
      </c>
      <c r="B26" s="16"/>
      <c r="C26" s="16"/>
      <c r="D26" s="17"/>
      <c r="E26" s="28">
        <v>0</v>
      </c>
      <c r="F26" s="27">
        <f t="shared" si="4"/>
        <v>0</v>
      </c>
      <c r="G26" s="28">
        <v>0</v>
      </c>
      <c r="H26" s="28"/>
      <c r="I26" s="27">
        <f t="shared" si="5"/>
        <v>0</v>
      </c>
      <c r="J26" s="6"/>
      <c r="K26" s="6"/>
      <c r="L26" s="6"/>
      <c r="M26" s="6"/>
    </row>
    <row r="27" spans="1:13" ht="15" hidden="1" customHeight="1" x14ac:dyDescent="0.25">
      <c r="A27" s="30" t="s">
        <v>27</v>
      </c>
      <c r="B27" s="6"/>
      <c r="C27" s="6"/>
      <c r="D27" s="7"/>
      <c r="E27" s="7">
        <v>0</v>
      </c>
      <c r="F27" s="7"/>
      <c r="G27" s="7">
        <v>0</v>
      </c>
      <c r="H27" s="6"/>
      <c r="I27" s="6"/>
      <c r="J27" s="6"/>
      <c r="K27" s="6"/>
      <c r="L27" s="6"/>
      <c r="M27" s="6"/>
    </row>
    <row r="28" spans="1:13" ht="15" customHeight="1" x14ac:dyDescent="0.25">
      <c r="A28" s="7">
        <v>0</v>
      </c>
      <c r="B28" s="16"/>
      <c r="C28" s="16" t="s">
        <v>28</v>
      </c>
      <c r="D28" s="17"/>
      <c r="E28" s="65">
        <f>E25+E26+E27</f>
        <v>43810</v>
      </c>
      <c r="F28" s="27">
        <f>E28</f>
        <v>43810</v>
      </c>
      <c r="G28" s="26">
        <f>G25+G26+G27</f>
        <v>56534.25</v>
      </c>
      <c r="H28" s="28"/>
      <c r="I28" s="27">
        <f>G28</f>
        <v>56534.25</v>
      </c>
      <c r="J28" s="6"/>
      <c r="K28" s="6"/>
      <c r="L28" s="6"/>
      <c r="M28" s="6"/>
    </row>
    <row r="29" spans="1:13" ht="15" hidden="1" customHeight="1" x14ac:dyDescent="0.25">
      <c r="A29" s="30" t="s">
        <v>29</v>
      </c>
      <c r="B29" s="6"/>
      <c r="C29" s="6"/>
      <c r="D29" s="7"/>
      <c r="E29" s="31">
        <v>214351.77</v>
      </c>
      <c r="F29" s="7"/>
      <c r="G29" s="31">
        <v>364989.97</v>
      </c>
      <c r="H29" s="6"/>
      <c r="I29" s="6"/>
      <c r="J29" s="6"/>
      <c r="K29" s="6"/>
      <c r="L29" s="6"/>
      <c r="M29" s="6"/>
    </row>
    <row r="30" spans="1:13" ht="15" hidden="1" customHeight="1" x14ac:dyDescent="0.25">
      <c r="A30" s="30" t="s">
        <v>30</v>
      </c>
      <c r="B30" s="6"/>
      <c r="C30" s="6"/>
      <c r="D30" s="7"/>
      <c r="E30" s="7">
        <v>0</v>
      </c>
      <c r="F30" s="7"/>
      <c r="G30" s="7">
        <v>0</v>
      </c>
      <c r="H30" s="6"/>
      <c r="I30" s="6"/>
      <c r="J30" s="6"/>
      <c r="K30" s="6"/>
      <c r="L30" s="6"/>
      <c r="M30" s="6"/>
    </row>
    <row r="31" spans="1:13" ht="15" customHeight="1" x14ac:dyDescent="0.25">
      <c r="A31" s="7">
        <v>0</v>
      </c>
      <c r="B31" s="16"/>
      <c r="C31" s="16" t="s">
        <v>31</v>
      </c>
      <c r="D31" s="17"/>
      <c r="E31" s="65">
        <f>E29+E30</f>
        <v>214351.77</v>
      </c>
      <c r="F31" s="27">
        <f>E31</f>
        <v>214351.77</v>
      </c>
      <c r="G31" s="26">
        <f>G29+G30</f>
        <v>364989.97</v>
      </c>
      <c r="H31" s="28"/>
      <c r="I31" s="27">
        <f>G31</f>
        <v>364989.97</v>
      </c>
      <c r="J31" s="6"/>
      <c r="K31" s="6"/>
      <c r="L31" s="6"/>
      <c r="M31" s="6"/>
    </row>
    <row r="32" spans="1:13" ht="15" hidden="1" customHeight="1" x14ac:dyDescent="0.25">
      <c r="A32" s="30" t="s">
        <v>32</v>
      </c>
      <c r="B32" s="6"/>
      <c r="C32" s="6"/>
      <c r="D32" s="7"/>
      <c r="E32" s="7">
        <v>0</v>
      </c>
      <c r="F32" s="7"/>
      <c r="G32" s="7">
        <v>0</v>
      </c>
      <c r="H32" s="6"/>
      <c r="I32" s="6"/>
      <c r="J32" s="6"/>
      <c r="K32" s="6"/>
      <c r="L32" s="6"/>
      <c r="M32" s="6"/>
    </row>
    <row r="33" spans="1:229" ht="15" hidden="1" customHeight="1" x14ac:dyDescent="0.25">
      <c r="A33" s="30" t="s">
        <v>33</v>
      </c>
      <c r="B33" s="6"/>
      <c r="C33" s="6"/>
      <c r="D33" s="7"/>
      <c r="E33" s="7">
        <v>0</v>
      </c>
      <c r="F33" s="7"/>
      <c r="G33" s="7">
        <v>0</v>
      </c>
      <c r="H33" s="6"/>
      <c r="I33" s="6"/>
      <c r="J33" s="6"/>
      <c r="K33" s="6"/>
      <c r="L33" s="6"/>
      <c r="M33" s="6"/>
    </row>
    <row r="34" spans="1:229" ht="15" customHeight="1" x14ac:dyDescent="0.25">
      <c r="A34" s="7">
        <v>0</v>
      </c>
      <c r="B34" s="16"/>
      <c r="C34" s="16" t="s">
        <v>34</v>
      </c>
      <c r="D34" s="17"/>
      <c r="E34" s="26">
        <f>E32+E33</f>
        <v>0</v>
      </c>
      <c r="F34" s="27">
        <f>E34</f>
        <v>0</v>
      </c>
      <c r="G34" s="26">
        <f>G32+G33</f>
        <v>0</v>
      </c>
      <c r="H34" s="28"/>
      <c r="I34" s="27">
        <f>G34</f>
        <v>0</v>
      </c>
      <c r="J34" s="6"/>
      <c r="K34" s="6"/>
      <c r="L34" s="6"/>
      <c r="M34" s="6"/>
    </row>
    <row r="35" spans="1:229" ht="15" customHeight="1" x14ac:dyDescent="0.25">
      <c r="A35" s="32"/>
      <c r="B35" s="16"/>
      <c r="C35" s="16"/>
      <c r="D35" s="17"/>
      <c r="E35" s="28"/>
      <c r="F35" s="33"/>
      <c r="G35" s="28"/>
      <c r="H35" s="28"/>
      <c r="I35" s="33"/>
      <c r="J35" s="6"/>
      <c r="K35" s="6"/>
      <c r="L35" s="6"/>
      <c r="M35" s="6"/>
    </row>
    <row r="36" spans="1:229" ht="15" customHeight="1" x14ac:dyDescent="0.25">
      <c r="A36" s="34">
        <v>0</v>
      </c>
      <c r="B36" s="35"/>
      <c r="C36" s="35" t="s">
        <v>35</v>
      </c>
      <c r="D36" s="35" t="str">
        <f>C36</f>
        <v xml:space="preserve">       Total Revenue, Support and Other Changes</v>
      </c>
      <c r="E36" s="36">
        <f t="shared" ref="E36:F36" si="6">E14+E17+E20+E24+E28+E31+E34</f>
        <v>1345471.72</v>
      </c>
      <c r="F36" s="77">
        <f t="shared" si="6"/>
        <v>1345471.72</v>
      </c>
      <c r="G36" s="37">
        <f>G14+G17+G20+G24+G28+G31+G34+G35</f>
        <v>1429107.08</v>
      </c>
      <c r="H36" s="38"/>
      <c r="I36" s="36">
        <f>I14+I17+I20+I24+I28+I31+I34</f>
        <v>1429107.08</v>
      </c>
      <c r="J36" s="6"/>
      <c r="K36" s="6"/>
      <c r="L36" s="6"/>
      <c r="M36" s="6"/>
    </row>
    <row r="37" spans="1:229" hidden="1" x14ac:dyDescent="0.25">
      <c r="A37" s="7"/>
      <c r="B37" s="16"/>
      <c r="C37" s="16"/>
      <c r="D37" s="17"/>
      <c r="E37" s="28"/>
      <c r="F37" s="27"/>
      <c r="G37" s="28"/>
      <c r="H37" s="28"/>
      <c r="I37" s="27"/>
      <c r="J37" s="6"/>
      <c r="K37" s="6"/>
      <c r="L37" s="6"/>
      <c r="M37" s="6"/>
    </row>
    <row r="38" spans="1:229" ht="24.75" hidden="1" customHeight="1" x14ac:dyDescent="0.25">
      <c r="A38" s="7" t="s">
        <v>36</v>
      </c>
      <c r="B38" s="16"/>
      <c r="C38" s="16"/>
      <c r="D38" s="17"/>
      <c r="E38" s="26">
        <v>7537.92</v>
      </c>
      <c r="F38" s="27" t="s">
        <v>37</v>
      </c>
      <c r="G38" s="28">
        <v>0</v>
      </c>
      <c r="H38" s="28"/>
      <c r="I38" s="27" t="s">
        <v>37</v>
      </c>
      <c r="J38" s="6"/>
      <c r="K38" s="6"/>
      <c r="L38" s="6"/>
      <c r="M38" s="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</row>
    <row r="39" spans="1:229" ht="15" hidden="1" customHeight="1" x14ac:dyDescent="0.25">
      <c r="A39" s="7" t="s">
        <v>38</v>
      </c>
      <c r="B39" s="16"/>
      <c r="C39" s="16"/>
      <c r="D39" s="17"/>
      <c r="E39" s="26"/>
      <c r="F39" s="27" t="s">
        <v>37</v>
      </c>
      <c r="G39" s="26"/>
      <c r="H39" s="28"/>
      <c r="I39" s="27" t="s">
        <v>37</v>
      </c>
      <c r="J39" s="6"/>
      <c r="K39" s="6"/>
      <c r="L39" s="6"/>
      <c r="M39" s="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</row>
    <row r="40" spans="1:229" ht="15" hidden="1" customHeight="1" x14ac:dyDescent="0.25">
      <c r="A40" s="7" t="s">
        <v>39</v>
      </c>
      <c r="B40" s="16"/>
      <c r="C40" s="16"/>
      <c r="D40" s="17"/>
      <c r="E40" s="26">
        <v>669324.64</v>
      </c>
      <c r="F40" s="27" t="s">
        <v>37</v>
      </c>
      <c r="G40" s="26">
        <v>587370.99</v>
      </c>
      <c r="H40" s="28"/>
      <c r="I40" s="27" t="s">
        <v>37</v>
      </c>
      <c r="J40" s="6"/>
      <c r="K40" s="6"/>
      <c r="L40" s="6"/>
      <c r="M40" s="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</row>
    <row r="41" spans="1:229" ht="15" hidden="1" customHeight="1" x14ac:dyDescent="0.25">
      <c r="A41" s="7" t="s">
        <v>40</v>
      </c>
      <c r="B41" s="16"/>
      <c r="C41" s="16"/>
      <c r="D41" s="17"/>
      <c r="E41" s="26">
        <v>70658.649999999994</v>
      </c>
      <c r="F41" s="27" t="s">
        <v>37</v>
      </c>
      <c r="G41" s="26">
        <v>51310.3</v>
      </c>
      <c r="H41" s="28"/>
      <c r="I41" s="27" t="s">
        <v>37</v>
      </c>
      <c r="J41" s="6"/>
      <c r="K41" s="6"/>
      <c r="L41" s="6"/>
      <c r="M41" s="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</row>
    <row r="42" spans="1:229" ht="15" hidden="1" customHeight="1" x14ac:dyDescent="0.25">
      <c r="A42" s="7" t="s">
        <v>41</v>
      </c>
      <c r="B42" s="16"/>
      <c r="C42" s="16"/>
      <c r="D42" s="17"/>
      <c r="E42" s="26">
        <v>64460.75</v>
      </c>
      <c r="F42" s="27" t="s">
        <v>37</v>
      </c>
      <c r="G42" s="26">
        <v>55655</v>
      </c>
      <c r="H42" s="28"/>
      <c r="I42" s="27" t="s">
        <v>37</v>
      </c>
      <c r="J42" s="6"/>
      <c r="K42" s="6"/>
      <c r="L42" s="6"/>
      <c r="M42" s="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</row>
    <row r="43" spans="1:229" ht="15" hidden="1" customHeight="1" x14ac:dyDescent="0.25">
      <c r="A43" s="7" t="s">
        <v>42</v>
      </c>
      <c r="B43" s="16"/>
      <c r="C43" s="16"/>
      <c r="D43" s="17"/>
      <c r="E43" s="26">
        <v>179448.3</v>
      </c>
      <c r="F43" s="27" t="s">
        <v>37</v>
      </c>
      <c r="G43" s="26">
        <v>224361.2</v>
      </c>
      <c r="H43" s="28"/>
      <c r="I43" s="27" t="s">
        <v>37</v>
      </c>
      <c r="J43" s="6"/>
      <c r="K43" s="6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</row>
    <row r="44" spans="1:229" ht="15" hidden="1" customHeight="1" x14ac:dyDescent="0.25">
      <c r="A44" s="7" t="s">
        <v>43</v>
      </c>
      <c r="B44" s="16"/>
      <c r="C44" s="16"/>
      <c r="D44" s="17"/>
      <c r="E44" s="26">
        <v>35863</v>
      </c>
      <c r="F44" s="27" t="s">
        <v>37</v>
      </c>
      <c r="G44" s="26">
        <v>36886.550000000003</v>
      </c>
      <c r="H44" s="28"/>
      <c r="I44" s="27" t="s">
        <v>37</v>
      </c>
      <c r="J44" s="6"/>
      <c r="K44" s="6"/>
      <c r="L44" s="6"/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</row>
    <row r="45" spans="1:229" ht="15" hidden="1" customHeight="1" x14ac:dyDescent="0.25">
      <c r="A45" s="7" t="s">
        <v>44</v>
      </c>
      <c r="B45" s="16"/>
      <c r="C45" s="16"/>
      <c r="D45" s="17"/>
      <c r="E45" s="26"/>
      <c r="F45" s="27" t="s">
        <v>37</v>
      </c>
      <c r="G45" s="26"/>
      <c r="H45" s="28"/>
      <c r="I45" s="27" t="s">
        <v>37</v>
      </c>
      <c r="J45" s="6"/>
      <c r="K45" s="6"/>
      <c r="L45" s="6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</row>
    <row r="46" spans="1:229" ht="15" hidden="1" customHeight="1" x14ac:dyDescent="0.25">
      <c r="A46" s="7" t="s">
        <v>45</v>
      </c>
      <c r="B46" s="16"/>
      <c r="C46" s="16"/>
      <c r="D46" s="17"/>
      <c r="E46" s="26">
        <v>65140</v>
      </c>
      <c r="F46" s="27" t="s">
        <v>37</v>
      </c>
      <c r="G46" s="26">
        <v>64912</v>
      </c>
      <c r="H46" s="28"/>
      <c r="I46" s="27" t="s">
        <v>37</v>
      </c>
      <c r="J46" s="6"/>
      <c r="K46" s="6"/>
      <c r="L46" s="6"/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</row>
    <row r="47" spans="1:229" ht="15" hidden="1" customHeight="1" x14ac:dyDescent="0.25">
      <c r="A47" s="7" t="s">
        <v>46</v>
      </c>
      <c r="B47" s="16"/>
      <c r="C47" s="16"/>
      <c r="D47" s="17"/>
      <c r="E47" s="26">
        <v>11359.52</v>
      </c>
      <c r="F47" s="27" t="s">
        <v>37</v>
      </c>
      <c r="G47" s="28">
        <v>0</v>
      </c>
      <c r="H47" s="28"/>
      <c r="I47" s="27" t="s">
        <v>37</v>
      </c>
      <c r="J47" s="6"/>
      <c r="K47" s="6"/>
      <c r="L47" s="6"/>
      <c r="M47" s="6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</row>
    <row r="48" spans="1:229" ht="15" hidden="1" customHeight="1" x14ac:dyDescent="0.25">
      <c r="A48" s="7" t="s">
        <v>47</v>
      </c>
      <c r="B48" s="16"/>
      <c r="C48" s="16"/>
      <c r="D48" s="17"/>
      <c r="E48" s="26"/>
      <c r="F48" s="27" t="s">
        <v>37</v>
      </c>
      <c r="G48" s="26"/>
      <c r="H48" s="28"/>
      <c r="I48" s="27" t="s">
        <v>37</v>
      </c>
      <c r="J48" s="6"/>
      <c r="K48" s="6"/>
      <c r="L48" s="6"/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</row>
    <row r="49" spans="1:13" ht="15" hidden="1" customHeight="1" x14ac:dyDescent="0.25">
      <c r="A49" s="7" t="s">
        <v>48</v>
      </c>
      <c r="B49" s="16"/>
      <c r="C49" s="16"/>
      <c r="D49" s="17"/>
      <c r="E49" s="26">
        <v>7396</v>
      </c>
      <c r="F49" s="27" t="s">
        <v>37</v>
      </c>
      <c r="G49" s="26">
        <v>12340.8</v>
      </c>
      <c r="H49" s="28"/>
      <c r="I49" s="27" t="s">
        <v>37</v>
      </c>
      <c r="J49" s="6"/>
      <c r="K49" s="6"/>
      <c r="L49" s="6"/>
      <c r="M49" s="6"/>
    </row>
    <row r="50" spans="1:13" ht="15" hidden="1" customHeight="1" x14ac:dyDescent="0.25">
      <c r="A50" s="7" t="s">
        <v>49</v>
      </c>
      <c r="B50" s="16"/>
      <c r="C50" s="16"/>
      <c r="D50" s="17"/>
      <c r="E50" s="26">
        <v>4000</v>
      </c>
      <c r="F50" s="27" t="s">
        <v>37</v>
      </c>
      <c r="G50" s="28">
        <v>0</v>
      </c>
      <c r="H50" s="28"/>
      <c r="I50" s="27" t="s">
        <v>37</v>
      </c>
      <c r="J50" s="6"/>
      <c r="K50" s="6"/>
      <c r="L50" s="6"/>
      <c r="M50" s="6"/>
    </row>
    <row r="51" spans="1:13" ht="15" hidden="1" customHeight="1" x14ac:dyDescent="0.25">
      <c r="A51" s="7" t="s">
        <v>50</v>
      </c>
      <c r="B51" s="16"/>
      <c r="C51" s="16"/>
      <c r="D51" s="17"/>
      <c r="E51" s="26">
        <v>11396</v>
      </c>
      <c r="F51" s="27" t="s">
        <v>37</v>
      </c>
      <c r="G51" s="26">
        <v>12340.8</v>
      </c>
      <c r="H51" s="28"/>
      <c r="I51" s="27" t="s">
        <v>37</v>
      </c>
      <c r="J51" s="6"/>
      <c r="K51" s="6"/>
      <c r="L51" s="6"/>
      <c r="M51" s="6"/>
    </row>
    <row r="52" spans="1:13" ht="15" hidden="1" customHeight="1" x14ac:dyDescent="0.25">
      <c r="A52" s="7" t="s">
        <v>51</v>
      </c>
      <c r="B52" s="16"/>
      <c r="C52" s="16"/>
      <c r="D52" s="17"/>
      <c r="E52" s="26"/>
      <c r="F52" s="27" t="s">
        <v>37</v>
      </c>
      <c r="G52" s="26"/>
      <c r="H52" s="28"/>
      <c r="I52" s="27" t="s">
        <v>37</v>
      </c>
      <c r="J52" s="6"/>
      <c r="K52" s="6"/>
      <c r="L52" s="6"/>
      <c r="M52" s="6"/>
    </row>
    <row r="53" spans="1:13" ht="15" hidden="1" customHeight="1" x14ac:dyDescent="0.25">
      <c r="A53" s="7" t="s">
        <v>52</v>
      </c>
      <c r="B53" s="16"/>
      <c r="C53" s="16"/>
      <c r="D53" s="17"/>
      <c r="E53" s="28">
        <v>0</v>
      </c>
      <c r="F53" s="27" t="s">
        <v>37</v>
      </c>
      <c r="G53" s="26">
        <v>31.02</v>
      </c>
      <c r="H53" s="28"/>
      <c r="I53" s="27" t="s">
        <v>37</v>
      </c>
      <c r="J53" s="6"/>
      <c r="K53" s="6"/>
      <c r="L53" s="6"/>
      <c r="M53" s="6"/>
    </row>
    <row r="54" spans="1:13" ht="15" hidden="1" customHeight="1" x14ac:dyDescent="0.25">
      <c r="A54" s="7" t="s">
        <v>53</v>
      </c>
      <c r="B54" s="16"/>
      <c r="C54" s="16"/>
      <c r="D54" s="17"/>
      <c r="E54" s="26">
        <v>39.72</v>
      </c>
      <c r="F54" s="27" t="s">
        <v>37</v>
      </c>
      <c r="G54" s="26">
        <v>52.24</v>
      </c>
      <c r="H54" s="28"/>
      <c r="I54" s="27" t="s">
        <v>37</v>
      </c>
      <c r="J54" s="6"/>
      <c r="K54" s="6"/>
      <c r="L54" s="6"/>
      <c r="M54" s="6"/>
    </row>
    <row r="55" spans="1:13" ht="15" hidden="1" customHeight="1" x14ac:dyDescent="0.25">
      <c r="A55" s="7" t="s">
        <v>54</v>
      </c>
      <c r="B55" s="16"/>
      <c r="C55" s="16"/>
      <c r="D55" s="17"/>
      <c r="E55" s="26">
        <v>39.72</v>
      </c>
      <c r="F55" s="27" t="s">
        <v>37</v>
      </c>
      <c r="G55" s="26">
        <v>83.26</v>
      </c>
      <c r="H55" s="28"/>
      <c r="I55" s="27" t="s">
        <v>37</v>
      </c>
      <c r="J55" s="6"/>
      <c r="K55" s="6"/>
      <c r="L55" s="6"/>
      <c r="M55" s="6"/>
    </row>
    <row r="56" spans="1:13" ht="15" hidden="1" customHeight="1" x14ac:dyDescent="0.25">
      <c r="A56" s="7" t="s">
        <v>55</v>
      </c>
      <c r="B56" s="16"/>
      <c r="C56" s="16"/>
      <c r="D56" s="17"/>
      <c r="E56" s="26">
        <v>121743</v>
      </c>
      <c r="F56" s="27" t="s">
        <v>37</v>
      </c>
      <c r="G56" s="26">
        <v>112262</v>
      </c>
      <c r="H56" s="28"/>
      <c r="I56" s="27" t="s">
        <v>37</v>
      </c>
      <c r="J56" s="6"/>
      <c r="K56" s="6"/>
      <c r="L56" s="6"/>
      <c r="M56" s="6"/>
    </row>
    <row r="57" spans="1:13" ht="15" hidden="1" customHeight="1" x14ac:dyDescent="0.25">
      <c r="A57" s="7" t="s">
        <v>56</v>
      </c>
      <c r="B57" s="16"/>
      <c r="C57" s="16"/>
      <c r="D57" s="17"/>
      <c r="E57" s="26">
        <v>277232.84999999998</v>
      </c>
      <c r="F57" s="27" t="s">
        <v>37</v>
      </c>
      <c r="G57" s="26">
        <v>241596.88</v>
      </c>
      <c r="H57" s="28"/>
      <c r="I57" s="27" t="s">
        <v>37</v>
      </c>
      <c r="J57" s="6"/>
      <c r="K57" s="6"/>
      <c r="L57" s="6"/>
      <c r="M57" s="6"/>
    </row>
    <row r="58" spans="1:13" ht="15" hidden="1" customHeight="1" x14ac:dyDescent="0.25">
      <c r="A58" s="7" t="s">
        <v>57</v>
      </c>
      <c r="B58" s="16"/>
      <c r="C58" s="16"/>
      <c r="D58" s="17"/>
      <c r="E58" s="26"/>
      <c r="F58" s="27" t="s">
        <v>37</v>
      </c>
      <c r="G58" s="26"/>
      <c r="H58" s="28"/>
      <c r="I58" s="27" t="s">
        <v>37</v>
      </c>
      <c r="J58" s="6"/>
      <c r="K58" s="6"/>
      <c r="L58" s="6"/>
      <c r="M58" s="6"/>
    </row>
    <row r="59" spans="1:13" ht="15" hidden="1" customHeight="1" x14ac:dyDescent="0.25">
      <c r="A59" s="7" t="s">
        <v>58</v>
      </c>
      <c r="B59" s="16"/>
      <c r="C59" s="16"/>
      <c r="D59" s="17"/>
      <c r="E59" s="28">
        <v>0</v>
      </c>
      <c r="F59" s="27" t="s">
        <v>37</v>
      </c>
      <c r="G59" s="26">
        <v>-15</v>
      </c>
      <c r="H59" s="28"/>
      <c r="I59" s="27" t="s">
        <v>37</v>
      </c>
      <c r="J59" s="6"/>
      <c r="K59" s="6"/>
      <c r="L59" s="6"/>
      <c r="M59" s="6"/>
    </row>
    <row r="60" spans="1:13" ht="15" hidden="1" customHeight="1" x14ac:dyDescent="0.25">
      <c r="A60" s="7" t="s">
        <v>59</v>
      </c>
      <c r="B60" s="16"/>
      <c r="C60" s="16"/>
      <c r="D60" s="17"/>
      <c r="E60" s="26">
        <v>258161.77</v>
      </c>
      <c r="F60" s="27" t="s">
        <v>37</v>
      </c>
      <c r="G60" s="26">
        <v>421509.22</v>
      </c>
      <c r="H60" s="28"/>
      <c r="I60" s="27" t="s">
        <v>37</v>
      </c>
      <c r="J60" s="6"/>
      <c r="K60" s="6"/>
      <c r="L60" s="6"/>
      <c r="M60" s="6"/>
    </row>
    <row r="61" spans="1:13" ht="15" hidden="1" customHeight="1" x14ac:dyDescent="0.25">
      <c r="A61" s="39" t="s">
        <v>60</v>
      </c>
      <c r="B61" s="16"/>
      <c r="C61" s="35" t="str">
        <f>UPPER(A61)</f>
        <v xml:space="preserve">      TOTAL INCOME</v>
      </c>
      <c r="D61" s="35" t="str">
        <f t="shared" ref="D61:D64" si="7">C61</f>
        <v xml:space="preserve">      TOTAL INCOME</v>
      </c>
      <c r="E61" s="40">
        <v>1562687.88</v>
      </c>
      <c r="F61" s="27">
        <f t="shared" ref="F61:F64" si="8">E61</f>
        <v>1562687.88</v>
      </c>
      <c r="G61" s="40">
        <v>1618690.14</v>
      </c>
      <c r="H61" s="28"/>
      <c r="I61" s="27">
        <f t="shared" ref="I61:I64" si="9">G61</f>
        <v>1618690.14</v>
      </c>
      <c r="J61" s="21"/>
      <c r="K61" s="7"/>
      <c r="L61" s="7"/>
      <c r="M61" s="5"/>
    </row>
    <row r="62" spans="1:13" ht="15" hidden="1" customHeight="1" x14ac:dyDescent="0.25">
      <c r="A62" s="41">
        <v>0</v>
      </c>
      <c r="B62" s="42"/>
      <c r="C62" s="43"/>
      <c r="D62" s="20">
        <f t="shared" si="7"/>
        <v>0</v>
      </c>
      <c r="E62" s="27">
        <v>0</v>
      </c>
      <c r="F62" s="27">
        <f t="shared" si="8"/>
        <v>0</v>
      </c>
      <c r="G62" s="27">
        <v>0</v>
      </c>
      <c r="H62" s="28"/>
      <c r="I62" s="27">
        <f t="shared" si="9"/>
        <v>0</v>
      </c>
      <c r="J62" s="21"/>
      <c r="K62" s="7"/>
      <c r="L62" s="7"/>
      <c r="M62" s="5" t="s">
        <v>61</v>
      </c>
    </row>
    <row r="63" spans="1:13" ht="15" hidden="1" customHeight="1" x14ac:dyDescent="0.25">
      <c r="A63" s="41">
        <v>0</v>
      </c>
      <c r="B63" s="42"/>
      <c r="C63" s="44" t="s">
        <v>62</v>
      </c>
      <c r="D63" s="23" t="str">
        <f t="shared" si="7"/>
        <v xml:space="preserve">      Cost of Goods Sold</v>
      </c>
      <c r="E63" s="27"/>
      <c r="F63" s="27">
        <f t="shared" si="8"/>
        <v>0</v>
      </c>
      <c r="G63" s="27"/>
      <c r="H63" s="28"/>
      <c r="I63" s="27">
        <f t="shared" si="9"/>
        <v>0</v>
      </c>
      <c r="J63" s="21"/>
      <c r="K63" s="7"/>
      <c r="L63" s="7"/>
      <c r="M63" s="10">
        <f ca="1">IF(OR(M64="",ISNUMBER(SEARCH("As Of Date",M64))),TODAY(),IFERROR(DATEVALUE("6/30/2022"),"6/30/2022"))</f>
        <v>44888</v>
      </c>
    </row>
    <row r="64" spans="1:13" ht="15" hidden="1" customHeight="1" x14ac:dyDescent="0.25">
      <c r="A64" s="41">
        <v>0</v>
      </c>
      <c r="B64" s="42"/>
      <c r="C64" s="44" t="s">
        <v>63</v>
      </c>
      <c r="D64" s="23" t="str">
        <f t="shared" si="7"/>
        <v/>
      </c>
      <c r="E64" s="27">
        <v>0</v>
      </c>
      <c r="F64" s="27">
        <f t="shared" si="8"/>
        <v>0</v>
      </c>
      <c r="G64" s="27">
        <v>0</v>
      </c>
      <c r="H64" s="28"/>
      <c r="I64" s="27">
        <f t="shared" si="9"/>
        <v>0</v>
      </c>
      <c r="J64" s="21"/>
      <c r="K64" s="7"/>
      <c r="L64" s="7"/>
      <c r="M64" s="7"/>
    </row>
    <row r="65" spans="1:13" ht="15" hidden="1" customHeight="1" x14ac:dyDescent="0.25">
      <c r="A65" s="2">
        <v>0</v>
      </c>
      <c r="B65" s="2"/>
      <c r="C65" s="43" t="s">
        <v>64</v>
      </c>
      <c r="D65" s="2"/>
      <c r="E65" s="2">
        <v>0</v>
      </c>
      <c r="F65" s="2"/>
      <c r="G65" s="2">
        <v>0</v>
      </c>
      <c r="H65" s="2"/>
      <c r="I65" s="2"/>
      <c r="J65" s="2"/>
      <c r="K65" s="2"/>
      <c r="L65" s="2"/>
      <c r="M65" s="2"/>
    </row>
    <row r="66" spans="1:13" ht="15" hidden="1" customHeight="1" x14ac:dyDescent="0.25">
      <c r="A66" s="41">
        <v>0</v>
      </c>
      <c r="B66" s="42"/>
      <c r="C66" s="43" t="s">
        <v>63</v>
      </c>
      <c r="D66" s="20" t="str">
        <f t="shared" ref="D66:D69" si="10">C66</f>
        <v/>
      </c>
      <c r="E66" s="27">
        <v>0</v>
      </c>
      <c r="F66" s="27">
        <f t="shared" ref="F66:F69" si="11">E66</f>
        <v>0</v>
      </c>
      <c r="G66" s="27">
        <v>0</v>
      </c>
      <c r="H66" s="28"/>
      <c r="I66" s="27">
        <f t="shared" ref="I66:I69" si="12">G66</f>
        <v>0</v>
      </c>
      <c r="J66" s="21"/>
      <c r="K66" s="7"/>
      <c r="L66" s="7"/>
      <c r="M66" s="7"/>
    </row>
    <row r="67" spans="1:13" ht="15" hidden="1" customHeight="1" x14ac:dyDescent="0.25">
      <c r="A67" s="41">
        <v>0</v>
      </c>
      <c r="B67" s="42"/>
      <c r="C67" s="44" t="s">
        <v>65</v>
      </c>
      <c r="D67" s="23" t="str">
        <f t="shared" si="10"/>
        <v xml:space="preserve">      Total COGS</v>
      </c>
      <c r="E67" s="45">
        <v>0</v>
      </c>
      <c r="F67" s="27">
        <f t="shared" si="11"/>
        <v>0</v>
      </c>
      <c r="G67" s="45">
        <v>0</v>
      </c>
      <c r="H67" s="28"/>
      <c r="I67" s="27">
        <f t="shared" si="12"/>
        <v>0</v>
      </c>
      <c r="J67" s="21"/>
      <c r="K67" s="7"/>
      <c r="L67" s="7"/>
      <c r="M67" s="7"/>
    </row>
    <row r="68" spans="1:13" ht="15" hidden="1" customHeight="1" x14ac:dyDescent="0.25">
      <c r="A68" s="41">
        <v>0</v>
      </c>
      <c r="B68" s="42"/>
      <c r="C68" s="43"/>
      <c r="D68" s="20">
        <f t="shared" si="10"/>
        <v>0</v>
      </c>
      <c r="E68" s="27">
        <v>0</v>
      </c>
      <c r="F68" s="27">
        <f t="shared" si="11"/>
        <v>0</v>
      </c>
      <c r="G68" s="27">
        <v>0</v>
      </c>
      <c r="H68" s="28"/>
      <c r="I68" s="27">
        <f t="shared" si="12"/>
        <v>0</v>
      </c>
      <c r="J68" s="21"/>
      <c r="K68" s="7"/>
      <c r="L68" s="7"/>
      <c r="M68" s="7"/>
    </row>
    <row r="69" spans="1:13" ht="15" hidden="1" customHeight="1" x14ac:dyDescent="0.25">
      <c r="A69" s="41">
        <v>0</v>
      </c>
      <c r="B69" s="42"/>
      <c r="C69" s="44" t="s">
        <v>66</v>
      </c>
      <c r="D69" s="23" t="str">
        <f t="shared" si="10"/>
        <v xml:space="preserve">    Gross Profit</v>
      </c>
      <c r="E69" s="45">
        <v>1562687.88</v>
      </c>
      <c r="F69" s="27">
        <f t="shared" si="11"/>
        <v>1562687.88</v>
      </c>
      <c r="G69" s="45">
        <v>1618690.14</v>
      </c>
      <c r="H69" s="28"/>
      <c r="I69" s="27">
        <f t="shared" si="12"/>
        <v>1618690.14</v>
      </c>
      <c r="J69" s="21"/>
      <c r="K69" s="7"/>
      <c r="L69" s="7"/>
      <c r="M69" s="7"/>
    </row>
    <row r="70" spans="1:13" ht="15" customHeight="1" x14ac:dyDescent="0.25">
      <c r="A70" s="14"/>
      <c r="B70" s="16"/>
      <c r="C70" s="20"/>
      <c r="D70" s="20"/>
      <c r="E70" s="27"/>
      <c r="F70" s="27"/>
      <c r="G70" s="27"/>
      <c r="H70" s="28"/>
      <c r="I70" s="27"/>
      <c r="J70" s="21"/>
      <c r="K70" s="7"/>
      <c r="L70" s="5"/>
      <c r="M70" s="7"/>
    </row>
    <row r="71" spans="1:13" ht="15" customHeight="1" x14ac:dyDescent="0.25">
      <c r="A71" s="22" t="s">
        <v>67</v>
      </c>
      <c r="B71" s="23" t="s">
        <v>68</v>
      </c>
      <c r="C71" s="16"/>
      <c r="D71" s="23" t="str">
        <f>B71</f>
        <v>EXPENSES</v>
      </c>
      <c r="E71" s="27"/>
      <c r="F71" s="27"/>
      <c r="G71" s="27"/>
      <c r="H71" s="28"/>
      <c r="I71" s="27"/>
      <c r="J71" s="21"/>
      <c r="K71" s="7"/>
      <c r="L71" s="10"/>
      <c r="M71" s="7"/>
    </row>
    <row r="72" spans="1:13" ht="15" hidden="1" customHeight="1" x14ac:dyDescent="0.25">
      <c r="A72" s="30" t="s">
        <v>69</v>
      </c>
      <c r="B72" s="16"/>
      <c r="C72" s="16"/>
      <c r="D72" s="17"/>
      <c r="E72" s="26"/>
      <c r="F72" s="27"/>
      <c r="G72" s="26"/>
      <c r="H72" s="28"/>
      <c r="I72" s="27">
        <f t="shared" ref="I72:I73" si="13">G72</f>
        <v>0</v>
      </c>
      <c r="J72" s="6"/>
      <c r="K72" s="6"/>
      <c r="L72" s="6"/>
      <c r="M72" s="6"/>
    </row>
    <row r="73" spans="1:13" ht="15" hidden="1" customHeight="1" x14ac:dyDescent="0.25">
      <c r="A73" s="30" t="s">
        <v>70</v>
      </c>
      <c r="B73" s="16"/>
      <c r="C73" s="16"/>
      <c r="D73" s="17"/>
      <c r="E73" s="26">
        <v>382982.29</v>
      </c>
      <c r="F73" s="27"/>
      <c r="G73" s="26">
        <v>343277.6</v>
      </c>
      <c r="H73" s="28"/>
      <c r="I73" s="27">
        <f t="shared" si="13"/>
        <v>343277.6</v>
      </c>
      <c r="J73" s="6"/>
      <c r="K73" s="6"/>
      <c r="L73" s="6"/>
      <c r="M73" s="6"/>
    </row>
    <row r="74" spans="1:13" ht="15" hidden="1" customHeight="1" x14ac:dyDescent="0.25">
      <c r="A74" s="30" t="s">
        <v>71</v>
      </c>
      <c r="B74" s="6"/>
      <c r="C74" s="6"/>
      <c r="D74" s="7"/>
      <c r="E74" s="26"/>
      <c r="F74" s="46"/>
      <c r="G74" s="26"/>
      <c r="H74" s="46"/>
      <c r="I74" s="46"/>
      <c r="J74" s="6"/>
      <c r="K74" s="6"/>
      <c r="L74" s="6"/>
      <c r="M74" s="6"/>
    </row>
    <row r="75" spans="1:13" ht="15" hidden="1" customHeight="1" x14ac:dyDescent="0.25">
      <c r="A75" s="30" t="s">
        <v>72</v>
      </c>
      <c r="B75" s="6"/>
      <c r="C75" s="6"/>
      <c r="D75" s="7"/>
      <c r="E75" s="26">
        <v>22705.59</v>
      </c>
      <c r="F75" s="46"/>
      <c r="G75" s="26">
        <v>20348.66</v>
      </c>
      <c r="H75" s="46"/>
      <c r="I75" s="46"/>
      <c r="J75" s="6"/>
      <c r="K75" s="6"/>
      <c r="L75" s="6"/>
      <c r="M75" s="6"/>
    </row>
    <row r="76" spans="1:13" ht="15" hidden="1" customHeight="1" x14ac:dyDescent="0.25">
      <c r="A76" s="30" t="s">
        <v>73</v>
      </c>
      <c r="B76" s="6"/>
      <c r="C76" s="6"/>
      <c r="D76" s="7"/>
      <c r="E76" s="26">
        <v>5316.82</v>
      </c>
      <c r="F76" s="46"/>
      <c r="G76" s="26">
        <v>4759.3100000000004</v>
      </c>
      <c r="H76" s="46"/>
      <c r="I76" s="46"/>
      <c r="J76" s="6"/>
      <c r="K76" s="6"/>
      <c r="L76" s="6"/>
      <c r="M76" s="6"/>
    </row>
    <row r="77" spans="1:13" ht="15" hidden="1" customHeight="1" x14ac:dyDescent="0.25">
      <c r="A77" s="30" t="s">
        <v>74</v>
      </c>
      <c r="B77" s="16"/>
      <c r="C77" s="16"/>
      <c r="D77" s="17"/>
      <c r="E77" s="26">
        <v>28022.41</v>
      </c>
      <c r="F77" s="27"/>
      <c r="G77" s="26">
        <v>25107.97</v>
      </c>
      <c r="H77" s="28"/>
      <c r="I77" s="27">
        <f t="shared" ref="I77:I80" si="14">G77</f>
        <v>25107.97</v>
      </c>
      <c r="J77" s="6"/>
      <c r="K77" s="6"/>
      <c r="L77" s="6"/>
      <c r="M77" s="6"/>
    </row>
    <row r="78" spans="1:13" ht="15" hidden="1" customHeight="1" x14ac:dyDescent="0.25">
      <c r="A78" s="30" t="s">
        <v>75</v>
      </c>
      <c r="B78" s="16"/>
      <c r="C78" s="16"/>
      <c r="D78" s="17"/>
      <c r="E78" s="26">
        <v>65337.19</v>
      </c>
      <c r="F78" s="27"/>
      <c r="G78" s="26">
        <v>66903.520000000004</v>
      </c>
      <c r="H78" s="28"/>
      <c r="I78" s="27">
        <f t="shared" si="14"/>
        <v>66903.520000000004</v>
      </c>
      <c r="J78" s="6"/>
      <c r="K78" s="6"/>
      <c r="L78" s="6"/>
      <c r="M78" s="6"/>
    </row>
    <row r="79" spans="1:13" ht="15" hidden="1" customHeight="1" x14ac:dyDescent="0.25">
      <c r="A79" s="30" t="s">
        <v>76</v>
      </c>
      <c r="B79" s="16"/>
      <c r="C79" s="16"/>
      <c r="D79" s="17"/>
      <c r="E79" s="26">
        <v>29114.26</v>
      </c>
      <c r="F79" s="27"/>
      <c r="G79" s="26">
        <v>31044.58</v>
      </c>
      <c r="H79" s="28"/>
      <c r="I79" s="27">
        <f t="shared" si="14"/>
        <v>31044.58</v>
      </c>
      <c r="J79" s="6"/>
      <c r="K79" s="6"/>
      <c r="L79" s="6"/>
      <c r="M79" s="6"/>
    </row>
    <row r="80" spans="1:13" ht="15" hidden="1" customHeight="1" x14ac:dyDescent="0.25">
      <c r="A80" s="30" t="s">
        <v>77</v>
      </c>
      <c r="B80" s="16"/>
      <c r="C80" s="16"/>
      <c r="D80" s="17"/>
      <c r="E80" s="26">
        <v>2028</v>
      </c>
      <c r="F80" s="27"/>
      <c r="G80" s="26">
        <v>2136</v>
      </c>
      <c r="H80" s="28"/>
      <c r="I80" s="27">
        <f t="shared" si="14"/>
        <v>2136</v>
      </c>
      <c r="J80" s="6"/>
      <c r="K80" s="6"/>
      <c r="L80" s="6"/>
      <c r="M80" s="6"/>
    </row>
    <row r="81" spans="1:15" ht="15" hidden="1" customHeight="1" x14ac:dyDescent="0.25">
      <c r="A81" s="30" t="s">
        <v>78</v>
      </c>
      <c r="B81" s="6"/>
      <c r="C81" s="6"/>
      <c r="D81" s="7"/>
      <c r="E81" s="7">
        <v>0</v>
      </c>
      <c r="F81" s="7"/>
      <c r="G81" s="7">
        <v>0</v>
      </c>
      <c r="H81" s="6"/>
      <c r="I81" s="6"/>
      <c r="J81" s="6"/>
      <c r="K81" s="6"/>
      <c r="L81" s="6"/>
      <c r="M81" s="6"/>
    </row>
    <row r="82" spans="1:15" ht="15" customHeight="1" x14ac:dyDescent="0.25">
      <c r="A82" s="7">
        <v>0</v>
      </c>
      <c r="B82" s="16"/>
      <c r="C82" s="16" t="s">
        <v>79</v>
      </c>
      <c r="D82" s="17"/>
      <c r="E82" s="26">
        <f>E73+E72+E77+E78+E79+E80+E81+E74</f>
        <v>507484.14999999997</v>
      </c>
      <c r="F82" s="71">
        <f t="shared" ref="F82:F91" si="15">E82</f>
        <v>507484.14999999997</v>
      </c>
      <c r="G82" s="26">
        <f>G73+G72+G77+G78+G79+G80+G74+G81</f>
        <v>468469.67</v>
      </c>
      <c r="H82" s="28"/>
      <c r="I82" s="27">
        <f t="shared" ref="I82:I91" si="16">G82</f>
        <v>468469.67</v>
      </c>
      <c r="J82" s="6"/>
      <c r="K82" s="6"/>
      <c r="L82" s="6"/>
      <c r="M82" s="6"/>
    </row>
    <row r="83" spans="1:15" ht="15" customHeight="1" x14ac:dyDescent="0.25">
      <c r="A83" s="30" t="s">
        <v>80</v>
      </c>
      <c r="B83" s="16"/>
      <c r="C83" s="16"/>
      <c r="D83" s="17"/>
      <c r="E83" s="26">
        <v>34090.92</v>
      </c>
      <c r="F83" s="27">
        <f t="shared" si="15"/>
        <v>34090.92</v>
      </c>
      <c r="G83" s="26">
        <v>41624.339999999997</v>
      </c>
      <c r="H83" s="28"/>
      <c r="I83" s="27">
        <f t="shared" si="16"/>
        <v>41624.339999999997</v>
      </c>
      <c r="J83" s="6"/>
      <c r="K83" s="6"/>
      <c r="L83" s="6"/>
      <c r="M83" s="6"/>
    </row>
    <row r="84" spans="1:15" ht="15" customHeight="1" x14ac:dyDescent="0.25">
      <c r="A84" s="30" t="s">
        <v>81</v>
      </c>
      <c r="B84" s="16"/>
      <c r="C84" s="16"/>
      <c r="D84" s="17"/>
      <c r="E84" s="26">
        <v>3000</v>
      </c>
      <c r="F84" s="27">
        <f t="shared" si="15"/>
        <v>3000</v>
      </c>
      <c r="G84" s="26">
        <v>3000</v>
      </c>
      <c r="H84" s="28"/>
      <c r="I84" s="27">
        <f t="shared" si="16"/>
        <v>3000</v>
      </c>
      <c r="J84" s="6"/>
      <c r="K84" s="6"/>
      <c r="L84" s="6"/>
      <c r="M84" s="6"/>
    </row>
    <row r="85" spans="1:15" ht="15" customHeight="1" x14ac:dyDescent="0.25">
      <c r="A85" s="30" t="s">
        <v>82</v>
      </c>
      <c r="B85" s="16"/>
      <c r="C85" s="16"/>
      <c r="D85" s="17"/>
      <c r="E85" s="28">
        <v>0</v>
      </c>
      <c r="F85" s="27">
        <f t="shared" si="15"/>
        <v>0</v>
      </c>
      <c r="G85" s="28">
        <v>0</v>
      </c>
      <c r="H85" s="28"/>
      <c r="I85" s="27">
        <f t="shared" si="16"/>
        <v>0</v>
      </c>
      <c r="J85" s="6"/>
      <c r="K85" s="6"/>
      <c r="L85" s="6"/>
      <c r="M85" s="6"/>
    </row>
    <row r="86" spans="1:15" ht="15" customHeight="1" x14ac:dyDescent="0.25">
      <c r="A86" s="30" t="s">
        <v>83</v>
      </c>
      <c r="B86" s="16"/>
      <c r="C86" s="16"/>
      <c r="D86" s="17"/>
      <c r="E86" s="26">
        <v>4515</v>
      </c>
      <c r="F86" s="27">
        <f t="shared" si="15"/>
        <v>4515</v>
      </c>
      <c r="G86" s="26">
        <v>3820</v>
      </c>
      <c r="H86" s="28"/>
      <c r="I86" s="27">
        <f t="shared" si="16"/>
        <v>3820</v>
      </c>
      <c r="J86" s="6"/>
      <c r="K86" s="6"/>
      <c r="L86" s="6"/>
      <c r="M86" s="6"/>
    </row>
    <row r="87" spans="1:15" ht="15" customHeight="1" x14ac:dyDescent="0.25">
      <c r="A87" s="30" t="s">
        <v>84</v>
      </c>
      <c r="B87" s="16"/>
      <c r="C87" s="16"/>
      <c r="D87" s="17"/>
      <c r="E87" s="28">
        <v>0</v>
      </c>
      <c r="F87" s="27">
        <f t="shared" si="15"/>
        <v>0</v>
      </c>
      <c r="G87" s="28">
        <v>0</v>
      </c>
      <c r="H87" s="28"/>
      <c r="I87" s="27">
        <f t="shared" si="16"/>
        <v>0</v>
      </c>
      <c r="J87" s="6"/>
      <c r="K87" s="6"/>
      <c r="L87" s="6"/>
      <c r="M87" s="6"/>
    </row>
    <row r="88" spans="1:15" ht="15" customHeight="1" x14ac:dyDescent="0.25">
      <c r="A88" s="30" t="s">
        <v>85</v>
      </c>
      <c r="B88" s="16"/>
      <c r="C88" s="16"/>
      <c r="D88" s="17"/>
      <c r="E88" s="26">
        <v>5060</v>
      </c>
      <c r="F88" s="79">
        <f t="shared" si="15"/>
        <v>5060</v>
      </c>
      <c r="G88" s="26">
        <v>5670</v>
      </c>
      <c r="H88" s="28"/>
      <c r="I88" s="27">
        <f t="shared" si="16"/>
        <v>5670</v>
      </c>
      <c r="J88" s="6"/>
      <c r="K88" s="6"/>
      <c r="L88" s="6"/>
      <c r="M88" s="6"/>
    </row>
    <row r="89" spans="1:15" ht="15" customHeight="1" x14ac:dyDescent="0.25">
      <c r="A89" s="30" t="s">
        <v>86</v>
      </c>
      <c r="B89" s="16"/>
      <c r="C89" s="16"/>
      <c r="D89" s="17"/>
      <c r="E89" s="26">
        <v>14296.08</v>
      </c>
      <c r="F89" s="27">
        <f t="shared" si="15"/>
        <v>14296.08</v>
      </c>
      <c r="G89" s="26">
        <v>15716.48</v>
      </c>
      <c r="H89" s="28"/>
      <c r="I89" s="27">
        <f t="shared" si="16"/>
        <v>15716.48</v>
      </c>
      <c r="J89" s="6"/>
      <c r="K89" s="6"/>
      <c r="L89" s="6"/>
      <c r="M89" s="6"/>
      <c r="O89">
        <f>5060-4980</f>
        <v>80</v>
      </c>
    </row>
    <row r="90" spans="1:15" ht="15" customHeight="1" x14ac:dyDescent="0.25">
      <c r="A90" s="30" t="s">
        <v>87</v>
      </c>
      <c r="B90" s="16"/>
      <c r="C90" s="16"/>
      <c r="D90" s="17"/>
      <c r="E90" s="26">
        <v>5500</v>
      </c>
      <c r="F90" s="27">
        <f t="shared" si="15"/>
        <v>5500</v>
      </c>
      <c r="G90" s="26">
        <v>11000</v>
      </c>
      <c r="H90" s="28"/>
      <c r="I90" s="27">
        <f t="shared" si="16"/>
        <v>11000</v>
      </c>
      <c r="J90" s="6"/>
      <c r="K90" s="6"/>
      <c r="L90" s="6"/>
      <c r="M90" s="6"/>
    </row>
    <row r="91" spans="1:15" ht="15" customHeight="1" x14ac:dyDescent="0.25">
      <c r="A91" s="47" t="s">
        <v>88</v>
      </c>
      <c r="B91" s="6"/>
      <c r="C91" s="6"/>
      <c r="D91" s="7"/>
      <c r="E91" s="28">
        <v>0</v>
      </c>
      <c r="F91" s="27">
        <f t="shared" si="15"/>
        <v>0</v>
      </c>
      <c r="G91" s="28">
        <v>0</v>
      </c>
      <c r="H91" s="46"/>
      <c r="I91" s="27">
        <f t="shared" si="16"/>
        <v>0</v>
      </c>
      <c r="J91" s="6"/>
      <c r="K91" s="6"/>
      <c r="L91" s="6"/>
      <c r="M91" s="6"/>
    </row>
    <row r="92" spans="1:15" ht="15" customHeight="1" x14ac:dyDescent="0.25">
      <c r="A92" s="30" t="s">
        <v>89</v>
      </c>
      <c r="B92" s="6"/>
      <c r="C92" s="6"/>
      <c r="D92" s="7"/>
      <c r="E92" s="7">
        <v>0</v>
      </c>
      <c r="F92" s="7"/>
      <c r="G92" s="7">
        <v>0</v>
      </c>
      <c r="H92" s="6"/>
      <c r="I92" s="6"/>
      <c r="J92" s="6"/>
      <c r="K92" s="6"/>
      <c r="L92" s="6"/>
      <c r="M92" s="6"/>
    </row>
    <row r="93" spans="1:15" ht="15" customHeight="1" x14ac:dyDescent="0.25">
      <c r="A93" s="7">
        <v>0</v>
      </c>
      <c r="B93" s="16"/>
      <c r="C93" s="16" t="s">
        <v>90</v>
      </c>
      <c r="D93" s="17"/>
      <c r="E93" s="26">
        <f>E83+E84+E85+E86+E87+E88+E89+E90+E91+E92</f>
        <v>66462</v>
      </c>
      <c r="F93" s="71">
        <f t="shared" ref="F93:F96" si="17">E93</f>
        <v>66462</v>
      </c>
      <c r="G93" s="26">
        <f>G83+G84+G85+G86+G87+G88+G89+G90+G91+G92</f>
        <v>80830.819999999992</v>
      </c>
      <c r="H93" s="28"/>
      <c r="I93" s="27">
        <f t="shared" ref="I93:I96" si="18">G93</f>
        <v>80830.819999999992</v>
      </c>
      <c r="J93" s="6"/>
      <c r="K93" s="6"/>
      <c r="L93" s="6"/>
      <c r="M93" s="6"/>
    </row>
    <row r="94" spans="1:15" ht="15" hidden="1" customHeight="1" x14ac:dyDescent="0.25">
      <c r="A94" s="30" t="s">
        <v>91</v>
      </c>
      <c r="B94" s="16"/>
      <c r="C94" s="16"/>
      <c r="D94" s="17"/>
      <c r="E94" s="26"/>
      <c r="F94" s="27">
        <f t="shared" si="17"/>
        <v>0</v>
      </c>
      <c r="G94" s="26"/>
      <c r="H94" s="28"/>
      <c r="I94" s="27">
        <f t="shared" si="18"/>
        <v>0</v>
      </c>
      <c r="J94" s="6"/>
      <c r="K94" s="6"/>
      <c r="L94" s="6"/>
      <c r="M94" s="6"/>
    </row>
    <row r="95" spans="1:15" ht="15" hidden="1" customHeight="1" x14ac:dyDescent="0.25">
      <c r="A95" s="30" t="s">
        <v>92</v>
      </c>
      <c r="B95" s="16"/>
      <c r="C95" s="16"/>
      <c r="D95" s="17"/>
      <c r="E95" s="26">
        <v>2220</v>
      </c>
      <c r="F95" s="27">
        <f t="shared" si="17"/>
        <v>2220</v>
      </c>
      <c r="G95" s="28">
        <v>0</v>
      </c>
      <c r="H95" s="28"/>
      <c r="I95" s="27">
        <f t="shared" si="18"/>
        <v>0</v>
      </c>
      <c r="J95" s="6"/>
      <c r="K95" s="6"/>
      <c r="L95" s="6"/>
      <c r="M95" s="6"/>
    </row>
    <row r="96" spans="1:15" ht="15" hidden="1" customHeight="1" x14ac:dyDescent="0.25">
      <c r="A96" s="30" t="s">
        <v>93</v>
      </c>
      <c r="B96" s="16"/>
      <c r="C96" s="16"/>
      <c r="D96" s="17"/>
      <c r="E96" s="26">
        <v>1000</v>
      </c>
      <c r="F96" s="27">
        <f t="shared" si="17"/>
        <v>1000</v>
      </c>
      <c r="G96" s="28">
        <v>0</v>
      </c>
      <c r="H96" s="28"/>
      <c r="I96" s="27">
        <f t="shared" si="18"/>
        <v>0</v>
      </c>
      <c r="J96" s="6"/>
      <c r="K96" s="6"/>
      <c r="L96" s="6"/>
      <c r="M96" s="6"/>
    </row>
    <row r="97" spans="1:229" ht="7.5" hidden="1" customHeight="1" x14ac:dyDescent="0.25">
      <c r="A97" s="30" t="s">
        <v>94</v>
      </c>
      <c r="B97" s="6"/>
      <c r="C97" s="6"/>
      <c r="D97" s="7"/>
      <c r="E97" s="7">
        <v>0</v>
      </c>
      <c r="F97" s="7"/>
      <c r="G97" s="7">
        <v>0</v>
      </c>
      <c r="H97" s="6"/>
      <c r="I97" s="6"/>
      <c r="J97" s="6"/>
      <c r="K97" s="6"/>
      <c r="L97" s="6"/>
      <c r="M97" s="6"/>
    </row>
    <row r="98" spans="1:229" ht="15" customHeight="1" x14ac:dyDescent="0.25">
      <c r="A98" s="7">
        <v>0</v>
      </c>
      <c r="B98" s="16"/>
      <c r="C98" s="16" t="s">
        <v>95</v>
      </c>
      <c r="D98" s="17"/>
      <c r="E98" s="26">
        <f>E95+E96+E97</f>
        <v>3220</v>
      </c>
      <c r="F98" s="72">
        <f t="shared" ref="F98:F101" si="19">E98</f>
        <v>3220</v>
      </c>
      <c r="G98" s="26">
        <f>G95+G96+G97</f>
        <v>0</v>
      </c>
      <c r="H98" s="28"/>
      <c r="I98" s="27">
        <f t="shared" ref="I98:I101" si="20">G98</f>
        <v>0</v>
      </c>
      <c r="J98" s="6"/>
      <c r="K98" s="6"/>
      <c r="L98" s="6"/>
      <c r="M98" s="6"/>
    </row>
    <row r="99" spans="1:229" ht="15" hidden="1" customHeight="1" x14ac:dyDescent="0.25">
      <c r="A99" s="30" t="s">
        <v>96</v>
      </c>
      <c r="B99" s="16"/>
      <c r="C99" s="16"/>
      <c r="D99" s="17"/>
      <c r="E99" s="26">
        <v>134546.93</v>
      </c>
      <c r="F99" s="27">
        <f t="shared" si="19"/>
        <v>134546.93</v>
      </c>
      <c r="G99" s="26">
        <v>139925.99</v>
      </c>
      <c r="H99" s="28"/>
      <c r="I99" s="27">
        <f t="shared" si="20"/>
        <v>139925.99</v>
      </c>
      <c r="J99" s="6"/>
      <c r="K99" s="6"/>
      <c r="L99" s="6"/>
      <c r="M99" s="6"/>
    </row>
    <row r="100" spans="1:229" ht="11.25" hidden="1" customHeight="1" x14ac:dyDescent="0.25">
      <c r="A100" s="30" t="s">
        <v>97</v>
      </c>
      <c r="B100" s="16"/>
      <c r="C100" s="16"/>
      <c r="D100" s="17"/>
      <c r="E100" s="28">
        <v>0</v>
      </c>
      <c r="F100" s="27">
        <f t="shared" si="19"/>
        <v>0</v>
      </c>
      <c r="G100" s="28">
        <v>0</v>
      </c>
      <c r="H100" s="28"/>
      <c r="I100" s="27">
        <f t="shared" si="20"/>
        <v>0</v>
      </c>
      <c r="J100" s="6"/>
      <c r="K100" s="6"/>
      <c r="L100" s="6"/>
      <c r="M100" s="6"/>
    </row>
    <row r="101" spans="1:229" s="2" customFormat="1" ht="15" hidden="1" customHeight="1" x14ac:dyDescent="0.25">
      <c r="A101" s="30" t="s">
        <v>98</v>
      </c>
      <c r="B101" s="16"/>
      <c r="C101" s="16"/>
      <c r="D101" s="17"/>
      <c r="E101" s="28">
        <v>0</v>
      </c>
      <c r="F101" s="27">
        <f t="shared" si="19"/>
        <v>0</v>
      </c>
      <c r="G101" s="28">
        <v>0</v>
      </c>
      <c r="H101" s="28"/>
      <c r="I101" s="27">
        <f t="shared" si="20"/>
        <v>0</v>
      </c>
      <c r="J101" s="6"/>
      <c r="K101" s="6"/>
      <c r="L101" s="6"/>
      <c r="M101" s="6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</row>
    <row r="102" spans="1:229" ht="15" hidden="1" customHeight="1" x14ac:dyDescent="0.25">
      <c r="A102" s="30" t="s">
        <v>99</v>
      </c>
      <c r="B102" s="6"/>
      <c r="C102" s="6"/>
      <c r="D102" s="7"/>
      <c r="E102" s="7">
        <v>0</v>
      </c>
      <c r="F102" s="7"/>
      <c r="G102" s="7">
        <v>0</v>
      </c>
      <c r="H102" s="6"/>
      <c r="I102" s="6"/>
      <c r="J102" s="6"/>
      <c r="K102" s="6"/>
      <c r="L102" s="6"/>
      <c r="M102" s="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</row>
    <row r="103" spans="1:229" ht="15" customHeight="1" x14ac:dyDescent="0.25">
      <c r="A103" s="7">
        <v>0</v>
      </c>
      <c r="B103" s="16"/>
      <c r="C103" s="16" t="s">
        <v>100</v>
      </c>
      <c r="D103" s="17"/>
      <c r="E103" s="69">
        <f>E99+E100+E101+E102</f>
        <v>134546.93</v>
      </c>
      <c r="F103" s="72">
        <f t="shared" ref="F103:F159" si="21">E103</f>
        <v>134546.93</v>
      </c>
      <c r="G103" s="26">
        <f>G99+G100+G101+G102</f>
        <v>139925.99</v>
      </c>
      <c r="H103" s="28"/>
      <c r="I103" s="27">
        <f t="shared" ref="I103:I159" si="22">G103</f>
        <v>139925.99</v>
      </c>
      <c r="J103" s="6"/>
      <c r="K103" s="6"/>
      <c r="L103" s="6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</row>
    <row r="104" spans="1:229" ht="15" hidden="1" customHeight="1" x14ac:dyDescent="0.25">
      <c r="A104" s="30" t="s">
        <v>101</v>
      </c>
      <c r="B104" s="16"/>
      <c r="C104" s="16"/>
      <c r="D104" s="17"/>
      <c r="E104" s="26"/>
      <c r="F104" s="27">
        <f t="shared" si="21"/>
        <v>0</v>
      </c>
      <c r="G104" s="26"/>
      <c r="H104" s="28"/>
      <c r="I104" s="27">
        <f t="shared" si="22"/>
        <v>0</v>
      </c>
      <c r="J104" s="6"/>
      <c r="K104" s="6"/>
      <c r="L104" s="6"/>
      <c r="M104" s="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</row>
    <row r="105" spans="1:229" ht="15" hidden="1" customHeight="1" x14ac:dyDescent="0.25">
      <c r="A105" s="30" t="s">
        <v>102</v>
      </c>
      <c r="B105" s="16"/>
      <c r="C105" s="16"/>
      <c r="D105" s="17"/>
      <c r="E105" s="26"/>
      <c r="F105" s="27">
        <f t="shared" si="21"/>
        <v>0</v>
      </c>
      <c r="G105" s="26"/>
      <c r="H105" s="28"/>
      <c r="I105" s="27">
        <f t="shared" si="22"/>
        <v>0</v>
      </c>
      <c r="J105" s="6"/>
      <c r="K105" s="6"/>
      <c r="L105" s="6"/>
      <c r="M105" s="6"/>
    </row>
    <row r="106" spans="1:229" ht="15" hidden="1" customHeight="1" x14ac:dyDescent="0.25">
      <c r="A106" s="30" t="s">
        <v>103</v>
      </c>
      <c r="B106" s="16"/>
      <c r="C106" s="16"/>
      <c r="D106" s="17"/>
      <c r="E106" s="26">
        <v>3428.46</v>
      </c>
      <c r="F106" s="27">
        <f t="shared" si="21"/>
        <v>3428.46</v>
      </c>
      <c r="G106" s="26">
        <v>4486.05</v>
      </c>
      <c r="H106" s="28"/>
      <c r="I106" s="27">
        <f t="shared" si="22"/>
        <v>4486.05</v>
      </c>
      <c r="J106" s="6"/>
      <c r="K106" s="6"/>
      <c r="L106" s="6"/>
      <c r="M106" s="6"/>
    </row>
    <row r="107" spans="1:229" ht="15" hidden="1" customHeight="1" x14ac:dyDescent="0.25">
      <c r="A107" s="30" t="s">
        <v>104</v>
      </c>
      <c r="B107" s="16"/>
      <c r="C107" s="16"/>
      <c r="D107" s="17"/>
      <c r="E107" s="26">
        <v>21040</v>
      </c>
      <c r="F107" s="27">
        <f t="shared" si="21"/>
        <v>21040</v>
      </c>
      <c r="G107" s="26">
        <v>17180</v>
      </c>
      <c r="H107" s="28"/>
      <c r="I107" s="27">
        <f t="shared" si="22"/>
        <v>17180</v>
      </c>
      <c r="J107" s="6"/>
      <c r="K107" s="6"/>
      <c r="L107" s="6"/>
      <c r="M107" s="6"/>
    </row>
    <row r="108" spans="1:229" ht="15" hidden="1" customHeight="1" x14ac:dyDescent="0.25">
      <c r="A108" s="30" t="s">
        <v>105</v>
      </c>
      <c r="B108" s="16"/>
      <c r="C108" s="16"/>
      <c r="D108" s="17"/>
      <c r="E108" s="26">
        <v>1379.15</v>
      </c>
      <c r="F108" s="27">
        <f t="shared" si="21"/>
        <v>1379.15</v>
      </c>
      <c r="G108" s="28">
        <v>0</v>
      </c>
      <c r="H108" s="28"/>
      <c r="I108" s="27">
        <f t="shared" si="22"/>
        <v>0</v>
      </c>
      <c r="J108" s="6"/>
      <c r="K108" s="6"/>
      <c r="L108" s="6"/>
      <c r="M108" s="6"/>
    </row>
    <row r="109" spans="1:229" ht="15" hidden="1" customHeight="1" x14ac:dyDescent="0.25">
      <c r="A109" s="30" t="s">
        <v>106</v>
      </c>
      <c r="B109" s="16"/>
      <c r="C109" s="6"/>
      <c r="D109" s="17"/>
      <c r="E109" s="26">
        <v>25847.61</v>
      </c>
      <c r="F109" s="27">
        <f t="shared" si="21"/>
        <v>25847.61</v>
      </c>
      <c r="G109" s="26">
        <v>21666.05</v>
      </c>
      <c r="H109" s="28"/>
      <c r="I109" s="27">
        <f t="shared" si="22"/>
        <v>21666.05</v>
      </c>
      <c r="J109" s="6"/>
      <c r="K109" s="6"/>
      <c r="L109" s="6"/>
      <c r="M109" s="6"/>
    </row>
    <row r="110" spans="1:229" ht="15" customHeight="1" x14ac:dyDescent="0.25">
      <c r="A110" s="7">
        <v>0</v>
      </c>
      <c r="B110" s="6"/>
      <c r="C110" s="16" t="s">
        <v>107</v>
      </c>
      <c r="D110" s="7"/>
      <c r="E110" s="68">
        <f>E109+E105</f>
        <v>25847.61</v>
      </c>
      <c r="F110" s="72">
        <f t="shared" si="21"/>
        <v>25847.61</v>
      </c>
      <c r="G110" s="31">
        <f>G109+G105</f>
        <v>21666.05</v>
      </c>
      <c r="H110" s="6"/>
      <c r="I110" s="27">
        <f t="shared" si="22"/>
        <v>21666.05</v>
      </c>
      <c r="J110" s="6"/>
      <c r="K110" s="6"/>
      <c r="L110" s="6"/>
      <c r="M110" s="6"/>
    </row>
    <row r="111" spans="1:229" ht="15" hidden="1" customHeight="1" x14ac:dyDescent="0.25">
      <c r="A111" s="30" t="s">
        <v>108</v>
      </c>
      <c r="B111" s="16"/>
      <c r="C111" s="16"/>
      <c r="D111" s="17"/>
      <c r="E111" s="26"/>
      <c r="F111" s="27">
        <f t="shared" si="21"/>
        <v>0</v>
      </c>
      <c r="G111" s="26"/>
      <c r="H111" s="28"/>
      <c r="I111" s="27">
        <f t="shared" si="22"/>
        <v>0</v>
      </c>
      <c r="J111" s="6"/>
      <c r="K111" s="6"/>
      <c r="L111" s="6"/>
      <c r="M111" s="6"/>
    </row>
    <row r="112" spans="1:229" ht="15" hidden="1" customHeight="1" x14ac:dyDescent="0.25">
      <c r="A112" s="30" t="s">
        <v>109</v>
      </c>
      <c r="B112" s="16"/>
      <c r="C112" s="16"/>
      <c r="D112" s="17"/>
      <c r="E112" s="26">
        <v>1859</v>
      </c>
      <c r="F112" s="27">
        <f t="shared" si="21"/>
        <v>1859</v>
      </c>
      <c r="G112" s="26">
        <v>2505.6799999999998</v>
      </c>
      <c r="H112" s="28"/>
      <c r="I112" s="27">
        <f t="shared" si="22"/>
        <v>2505.6799999999998</v>
      </c>
      <c r="J112" s="6"/>
      <c r="K112" s="6"/>
      <c r="L112" s="6"/>
      <c r="M112" s="6"/>
    </row>
    <row r="113" spans="1:15" ht="15" hidden="1" customHeight="1" x14ac:dyDescent="0.25">
      <c r="A113" s="30" t="s">
        <v>110</v>
      </c>
      <c r="B113" s="16"/>
      <c r="C113" s="16"/>
      <c r="D113" s="17"/>
      <c r="E113" s="26">
        <v>38853.65</v>
      </c>
      <c r="F113" s="27">
        <f t="shared" si="21"/>
        <v>38853.65</v>
      </c>
      <c r="G113" s="26">
        <v>35246</v>
      </c>
      <c r="H113" s="28"/>
      <c r="I113" s="27">
        <f t="shared" si="22"/>
        <v>35246</v>
      </c>
      <c r="J113" s="6"/>
      <c r="K113" s="6"/>
      <c r="L113" s="6"/>
      <c r="M113" s="6"/>
    </row>
    <row r="114" spans="1:15" ht="15" hidden="1" customHeight="1" x14ac:dyDescent="0.25">
      <c r="A114" s="7" t="s">
        <v>111</v>
      </c>
      <c r="B114" s="16"/>
      <c r="C114" s="6"/>
      <c r="D114" s="17"/>
      <c r="E114" s="26">
        <v>40712.65</v>
      </c>
      <c r="F114" s="27">
        <f t="shared" si="21"/>
        <v>40712.65</v>
      </c>
      <c r="G114" s="26">
        <v>37751.68</v>
      </c>
      <c r="H114" s="28"/>
      <c r="I114" s="27">
        <f t="shared" si="22"/>
        <v>37751.68</v>
      </c>
      <c r="J114" s="6"/>
      <c r="K114" s="6"/>
      <c r="L114" s="6"/>
      <c r="M114" s="6"/>
    </row>
    <row r="115" spans="1:15" ht="15" customHeight="1" x14ac:dyDescent="0.25">
      <c r="A115" s="7">
        <v>0</v>
      </c>
      <c r="B115" s="6"/>
      <c r="C115" s="16" t="s">
        <v>112</v>
      </c>
      <c r="D115" s="7"/>
      <c r="E115" s="68">
        <f>E111+E114</f>
        <v>40712.65</v>
      </c>
      <c r="F115" s="72">
        <f t="shared" si="21"/>
        <v>40712.65</v>
      </c>
      <c r="G115" s="31">
        <f>G111+G114</f>
        <v>37751.68</v>
      </c>
      <c r="H115" s="6"/>
      <c r="I115" s="27">
        <f t="shared" si="22"/>
        <v>37751.68</v>
      </c>
      <c r="J115" s="6"/>
      <c r="K115" s="6"/>
      <c r="L115" s="6"/>
      <c r="M115" s="6"/>
      <c r="O115">
        <v>55292.42</v>
      </c>
    </row>
    <row r="116" spans="1:15" ht="15" hidden="1" customHeight="1" x14ac:dyDescent="0.25">
      <c r="A116" s="30" t="s">
        <v>113</v>
      </c>
      <c r="B116" s="16"/>
      <c r="C116" s="16"/>
      <c r="D116" s="17"/>
      <c r="E116" s="26"/>
      <c r="F116" s="27">
        <f t="shared" si="21"/>
        <v>0</v>
      </c>
      <c r="G116" s="26"/>
      <c r="H116" s="28"/>
      <c r="I116" s="27">
        <f t="shared" si="22"/>
        <v>0</v>
      </c>
      <c r="J116" s="6"/>
      <c r="K116" s="6"/>
      <c r="L116" s="6"/>
      <c r="M116" s="6"/>
    </row>
    <row r="117" spans="1:15" ht="15" hidden="1" customHeight="1" x14ac:dyDescent="0.25">
      <c r="A117" s="30" t="s">
        <v>114</v>
      </c>
      <c r="B117" s="16"/>
      <c r="C117" s="16"/>
      <c r="D117" s="17"/>
      <c r="E117" s="26"/>
      <c r="F117" s="27">
        <f t="shared" si="21"/>
        <v>0</v>
      </c>
      <c r="G117" s="26"/>
      <c r="H117" s="28"/>
      <c r="I117" s="27">
        <f t="shared" si="22"/>
        <v>0</v>
      </c>
      <c r="J117" s="6"/>
      <c r="K117" s="6"/>
      <c r="L117" s="6"/>
      <c r="M117" s="6"/>
    </row>
    <row r="118" spans="1:15" ht="15" hidden="1" customHeight="1" x14ac:dyDescent="0.25">
      <c r="A118" s="30" t="s">
        <v>115</v>
      </c>
      <c r="B118" s="16"/>
      <c r="C118" s="16"/>
      <c r="D118" s="17"/>
      <c r="E118" s="26">
        <v>38368.82</v>
      </c>
      <c r="F118" s="27">
        <f t="shared" si="21"/>
        <v>38368.82</v>
      </c>
      <c r="G118" s="26">
        <v>34364.65</v>
      </c>
      <c r="H118" s="28"/>
      <c r="I118" s="27">
        <f t="shared" si="22"/>
        <v>34364.65</v>
      </c>
      <c r="J118" s="6"/>
      <c r="K118" s="6"/>
      <c r="L118" s="6"/>
      <c r="M118" s="6"/>
    </row>
    <row r="119" spans="1:15" ht="15" hidden="1" customHeight="1" x14ac:dyDescent="0.25">
      <c r="A119" s="30" t="s">
        <v>116</v>
      </c>
      <c r="B119" s="16"/>
      <c r="C119" s="16"/>
      <c r="D119" s="17"/>
      <c r="E119" s="26">
        <v>10621.07</v>
      </c>
      <c r="F119" s="27">
        <f t="shared" si="21"/>
        <v>10621.07</v>
      </c>
      <c r="G119" s="26">
        <v>6237.37</v>
      </c>
      <c r="H119" s="28"/>
      <c r="I119" s="27">
        <f t="shared" si="22"/>
        <v>6237.37</v>
      </c>
      <c r="J119" s="6"/>
      <c r="K119" s="6"/>
      <c r="L119" s="6"/>
      <c r="M119" s="6"/>
    </row>
    <row r="120" spans="1:15" ht="15" hidden="1" customHeight="1" x14ac:dyDescent="0.25">
      <c r="A120" s="30" t="s">
        <v>117</v>
      </c>
      <c r="B120" s="16"/>
      <c r="C120" s="16"/>
      <c r="D120" s="17"/>
      <c r="E120" s="26">
        <v>11202.05</v>
      </c>
      <c r="F120" s="27">
        <f t="shared" si="21"/>
        <v>11202.05</v>
      </c>
      <c r="G120" s="26">
        <v>16585</v>
      </c>
      <c r="H120" s="28"/>
      <c r="I120" s="27">
        <f t="shared" si="22"/>
        <v>16585</v>
      </c>
      <c r="J120" s="6"/>
      <c r="K120" s="6"/>
      <c r="L120" s="6"/>
      <c r="M120" s="6"/>
    </row>
    <row r="121" spans="1:15" ht="15" hidden="1" customHeight="1" x14ac:dyDescent="0.25">
      <c r="A121" s="30" t="s">
        <v>118</v>
      </c>
      <c r="B121" s="16"/>
      <c r="C121" s="16"/>
      <c r="D121" s="17"/>
      <c r="E121" s="26">
        <v>441.66</v>
      </c>
      <c r="F121" s="27">
        <f t="shared" si="21"/>
        <v>441.66</v>
      </c>
      <c r="G121" s="26">
        <v>684.82</v>
      </c>
      <c r="H121" s="28"/>
      <c r="I121" s="27">
        <f t="shared" si="22"/>
        <v>684.82</v>
      </c>
      <c r="J121" s="6"/>
      <c r="K121" s="6"/>
      <c r="L121" s="6"/>
      <c r="M121" s="6"/>
    </row>
    <row r="122" spans="1:15" ht="15" hidden="1" customHeight="1" x14ac:dyDescent="0.25">
      <c r="A122" s="30" t="s">
        <v>119</v>
      </c>
      <c r="B122" s="16"/>
      <c r="C122" s="16"/>
      <c r="D122" s="17"/>
      <c r="E122" s="26">
        <v>13186.48</v>
      </c>
      <c r="F122" s="27">
        <f t="shared" si="21"/>
        <v>13186.48</v>
      </c>
      <c r="G122" s="26">
        <v>9958.32</v>
      </c>
      <c r="H122" s="28"/>
      <c r="I122" s="27">
        <f t="shared" si="22"/>
        <v>9958.32</v>
      </c>
      <c r="J122" s="6"/>
      <c r="K122" s="6"/>
      <c r="L122" s="6"/>
      <c r="M122" s="6"/>
    </row>
    <row r="123" spans="1:15" ht="15" hidden="1" customHeight="1" x14ac:dyDescent="0.25">
      <c r="A123" s="30" t="s">
        <v>120</v>
      </c>
      <c r="B123" s="16"/>
      <c r="C123" s="16"/>
      <c r="D123" s="17"/>
      <c r="E123" s="26">
        <v>1195</v>
      </c>
      <c r="F123" s="27">
        <f t="shared" si="21"/>
        <v>1195</v>
      </c>
      <c r="G123" s="26">
        <v>1883.09</v>
      </c>
      <c r="H123" s="28"/>
      <c r="I123" s="27">
        <f t="shared" si="22"/>
        <v>1883.09</v>
      </c>
      <c r="J123" s="6"/>
      <c r="K123" s="6"/>
      <c r="L123" s="6"/>
      <c r="M123" s="6"/>
    </row>
    <row r="124" spans="1:15" ht="15" hidden="1" customHeight="1" x14ac:dyDescent="0.25">
      <c r="A124" s="30" t="s">
        <v>121</v>
      </c>
      <c r="B124" s="16"/>
      <c r="C124" s="16"/>
      <c r="D124" s="17"/>
      <c r="E124" s="26">
        <v>75015.08</v>
      </c>
      <c r="F124" s="27">
        <f t="shared" si="21"/>
        <v>75015.08</v>
      </c>
      <c r="G124" s="26">
        <v>69713.25</v>
      </c>
      <c r="H124" s="28"/>
      <c r="I124" s="27">
        <f t="shared" si="22"/>
        <v>69713.25</v>
      </c>
      <c r="J124" s="6"/>
      <c r="K124" s="6"/>
      <c r="L124" s="6"/>
      <c r="M124" s="6"/>
    </row>
    <row r="125" spans="1:15" ht="15" hidden="1" customHeight="1" x14ac:dyDescent="0.25">
      <c r="A125" s="30" t="s">
        <v>122</v>
      </c>
      <c r="B125" s="16"/>
      <c r="C125" s="16"/>
      <c r="D125" s="17"/>
      <c r="E125" s="26"/>
      <c r="F125" s="27">
        <f t="shared" si="21"/>
        <v>0</v>
      </c>
      <c r="G125" s="26"/>
      <c r="H125" s="28"/>
      <c r="I125" s="27">
        <f t="shared" si="22"/>
        <v>0</v>
      </c>
      <c r="J125" s="6"/>
      <c r="K125" s="6"/>
      <c r="L125" s="6"/>
      <c r="M125" s="6"/>
    </row>
    <row r="126" spans="1:15" ht="15" hidden="1" customHeight="1" x14ac:dyDescent="0.25">
      <c r="A126" s="30" t="s">
        <v>123</v>
      </c>
      <c r="B126" s="16"/>
      <c r="C126" s="16"/>
      <c r="D126" s="17"/>
      <c r="E126" s="26">
        <v>10130</v>
      </c>
      <c r="F126" s="27">
        <f t="shared" si="21"/>
        <v>10130</v>
      </c>
      <c r="G126" s="26">
        <v>10021.23</v>
      </c>
      <c r="H126" s="28"/>
      <c r="I126" s="27">
        <f t="shared" si="22"/>
        <v>10021.23</v>
      </c>
      <c r="J126" s="6"/>
      <c r="K126" s="6"/>
      <c r="L126" s="6"/>
      <c r="M126" s="6"/>
    </row>
    <row r="127" spans="1:15" ht="15" hidden="1" customHeight="1" x14ac:dyDescent="0.25">
      <c r="A127" s="30" t="s">
        <v>124</v>
      </c>
      <c r="B127" s="16"/>
      <c r="C127" s="16"/>
      <c r="D127" s="17"/>
      <c r="E127" s="26">
        <v>66751.42</v>
      </c>
      <c r="F127" s="27">
        <f t="shared" si="21"/>
        <v>66751.42</v>
      </c>
      <c r="G127" s="26">
        <v>57243.18</v>
      </c>
      <c r="H127" s="28"/>
      <c r="I127" s="27">
        <f t="shared" si="22"/>
        <v>57243.18</v>
      </c>
      <c r="J127" s="6"/>
      <c r="K127" s="6"/>
      <c r="L127" s="6"/>
      <c r="M127" s="6"/>
    </row>
    <row r="128" spans="1:15" ht="15" hidden="1" customHeight="1" x14ac:dyDescent="0.25">
      <c r="A128" s="30" t="s">
        <v>125</v>
      </c>
      <c r="B128" s="16"/>
      <c r="C128" s="16"/>
      <c r="D128" s="17"/>
      <c r="E128" s="26">
        <v>12110</v>
      </c>
      <c r="F128" s="27">
        <f t="shared" si="21"/>
        <v>12110</v>
      </c>
      <c r="G128" s="26">
        <v>17340</v>
      </c>
      <c r="H128" s="28"/>
      <c r="I128" s="27">
        <f t="shared" si="22"/>
        <v>17340</v>
      </c>
      <c r="J128" s="6"/>
      <c r="K128" s="6"/>
      <c r="L128" s="6"/>
      <c r="M128" s="6"/>
    </row>
    <row r="129" spans="1:229" ht="15" hidden="1" customHeight="1" x14ac:dyDescent="0.25">
      <c r="A129" s="30" t="s">
        <v>126</v>
      </c>
      <c r="B129" s="16"/>
      <c r="C129" s="16"/>
      <c r="D129" s="17"/>
      <c r="E129" s="26">
        <v>6900</v>
      </c>
      <c r="F129" s="27">
        <f t="shared" si="21"/>
        <v>6900</v>
      </c>
      <c r="G129" s="26">
        <v>6750</v>
      </c>
      <c r="H129" s="28"/>
      <c r="I129" s="27">
        <f t="shared" si="22"/>
        <v>6750</v>
      </c>
      <c r="J129" s="6"/>
      <c r="K129" s="6"/>
      <c r="L129" s="6"/>
      <c r="M129" s="6"/>
    </row>
    <row r="130" spans="1:229" ht="15" hidden="1" customHeight="1" x14ac:dyDescent="0.25">
      <c r="A130" s="30" t="s">
        <v>127</v>
      </c>
      <c r="B130" s="16"/>
      <c r="C130" s="16"/>
      <c r="D130" s="17"/>
      <c r="E130" s="26">
        <v>14340</v>
      </c>
      <c r="F130" s="27">
        <f t="shared" si="21"/>
        <v>14340</v>
      </c>
      <c r="G130" s="26">
        <v>22220</v>
      </c>
      <c r="H130" s="28"/>
      <c r="I130" s="27">
        <f t="shared" si="22"/>
        <v>22220</v>
      </c>
      <c r="J130" s="6"/>
      <c r="K130" s="6"/>
      <c r="L130" s="6"/>
      <c r="M130" s="6"/>
    </row>
    <row r="131" spans="1:229" ht="15" hidden="1" customHeight="1" x14ac:dyDescent="0.25">
      <c r="A131" s="30" t="s">
        <v>128</v>
      </c>
      <c r="B131" s="16"/>
      <c r="C131" s="16"/>
      <c r="D131" s="17"/>
      <c r="E131" s="26">
        <v>6562.85</v>
      </c>
      <c r="F131" s="27">
        <f t="shared" si="21"/>
        <v>6562.85</v>
      </c>
      <c r="G131" s="26">
        <v>3301.18</v>
      </c>
      <c r="H131" s="28"/>
      <c r="I131" s="27">
        <f t="shared" si="22"/>
        <v>3301.18</v>
      </c>
      <c r="J131" s="6"/>
      <c r="K131" s="6"/>
      <c r="L131" s="6"/>
      <c r="M131" s="6"/>
    </row>
    <row r="132" spans="1:229" ht="15" hidden="1" customHeight="1" x14ac:dyDescent="0.25">
      <c r="A132" s="30" t="s">
        <v>129</v>
      </c>
      <c r="B132" s="16"/>
      <c r="C132" s="16"/>
      <c r="D132" s="17"/>
      <c r="E132" s="26">
        <v>116794.27</v>
      </c>
      <c r="F132" s="27">
        <f t="shared" si="21"/>
        <v>116794.27</v>
      </c>
      <c r="G132" s="26">
        <v>116875.59</v>
      </c>
      <c r="H132" s="28"/>
      <c r="I132" s="27">
        <f t="shared" si="22"/>
        <v>116875.59</v>
      </c>
      <c r="J132" s="6"/>
      <c r="K132" s="6"/>
      <c r="L132" s="6"/>
      <c r="M132" s="6"/>
    </row>
    <row r="133" spans="1:229" ht="15" hidden="1" customHeight="1" x14ac:dyDescent="0.25">
      <c r="A133" s="30" t="s">
        <v>130</v>
      </c>
      <c r="B133" s="16"/>
      <c r="C133" s="16"/>
      <c r="D133" s="17"/>
      <c r="E133" s="26"/>
      <c r="F133" s="27">
        <f t="shared" si="21"/>
        <v>0</v>
      </c>
      <c r="G133" s="26"/>
      <c r="H133" s="28"/>
      <c r="I133" s="27">
        <f t="shared" si="22"/>
        <v>0</v>
      </c>
      <c r="J133" s="6"/>
      <c r="K133" s="6"/>
      <c r="L133" s="6"/>
      <c r="M133" s="6"/>
    </row>
    <row r="134" spans="1:229" ht="15" hidden="1" customHeight="1" x14ac:dyDescent="0.25">
      <c r="A134" s="30" t="s">
        <v>131</v>
      </c>
      <c r="B134" s="16"/>
      <c r="C134" s="16"/>
      <c r="D134" s="17"/>
      <c r="E134" s="26">
        <v>3377.04</v>
      </c>
      <c r="F134" s="27">
        <f t="shared" si="21"/>
        <v>3377.04</v>
      </c>
      <c r="G134" s="26">
        <v>2503.23</v>
      </c>
      <c r="H134" s="28"/>
      <c r="I134" s="27">
        <f t="shared" si="22"/>
        <v>2503.23</v>
      </c>
      <c r="J134" s="6"/>
      <c r="K134" s="6"/>
      <c r="L134" s="6"/>
      <c r="M134" s="6"/>
    </row>
    <row r="135" spans="1:229" ht="15" hidden="1" customHeight="1" x14ac:dyDescent="0.25">
      <c r="A135" s="30" t="s">
        <v>132</v>
      </c>
      <c r="B135" s="16"/>
      <c r="C135" s="16"/>
      <c r="D135" s="17"/>
      <c r="E135" s="26">
        <v>12639.93</v>
      </c>
      <c r="F135" s="27">
        <f t="shared" si="21"/>
        <v>12639.93</v>
      </c>
      <c r="G135" s="26">
        <v>12917.56</v>
      </c>
      <c r="H135" s="28"/>
      <c r="I135" s="27">
        <f t="shared" si="22"/>
        <v>12917.56</v>
      </c>
      <c r="J135" s="6"/>
      <c r="K135" s="6"/>
      <c r="L135" s="6"/>
      <c r="M135" s="6"/>
    </row>
    <row r="136" spans="1:229" ht="15" hidden="1" customHeight="1" x14ac:dyDescent="0.25">
      <c r="A136" s="30" t="s">
        <v>133</v>
      </c>
      <c r="B136" s="16"/>
      <c r="C136" s="16"/>
      <c r="D136" s="17"/>
      <c r="E136" s="26">
        <v>9600.89</v>
      </c>
      <c r="F136" s="27">
        <f t="shared" si="21"/>
        <v>9600.89</v>
      </c>
      <c r="G136" s="26">
        <v>11473.19</v>
      </c>
      <c r="H136" s="28"/>
      <c r="I136" s="27">
        <f t="shared" si="22"/>
        <v>11473.19</v>
      </c>
      <c r="J136" s="6"/>
      <c r="K136" s="6"/>
      <c r="L136" s="6"/>
      <c r="M136" s="6"/>
    </row>
    <row r="137" spans="1:229" ht="15" hidden="1" customHeight="1" x14ac:dyDescent="0.25">
      <c r="A137" s="30" t="s">
        <v>134</v>
      </c>
      <c r="B137" s="16"/>
      <c r="C137" s="16"/>
      <c r="D137" s="17"/>
      <c r="E137" s="26">
        <v>6303.69</v>
      </c>
      <c r="F137" s="27">
        <f t="shared" si="21"/>
        <v>6303.69</v>
      </c>
      <c r="G137" s="26">
        <v>4623.7700000000004</v>
      </c>
      <c r="H137" s="28"/>
      <c r="I137" s="27">
        <f t="shared" si="22"/>
        <v>4623.7700000000004</v>
      </c>
      <c r="J137" s="6"/>
      <c r="K137" s="6"/>
      <c r="L137" s="6"/>
      <c r="M137" s="6"/>
    </row>
    <row r="138" spans="1:229" ht="15" hidden="1" customHeight="1" x14ac:dyDescent="0.25">
      <c r="A138" s="30" t="s">
        <v>135</v>
      </c>
      <c r="B138" s="16"/>
      <c r="C138" s="16"/>
      <c r="D138" s="17"/>
      <c r="E138" s="26">
        <v>10710.89</v>
      </c>
      <c r="F138" s="27">
        <f t="shared" si="21"/>
        <v>10710.89</v>
      </c>
      <c r="G138" s="26">
        <v>18750.060000000001</v>
      </c>
      <c r="H138" s="28"/>
      <c r="I138" s="27">
        <f t="shared" si="22"/>
        <v>18750.060000000001</v>
      </c>
      <c r="J138" s="6"/>
      <c r="K138" s="6"/>
      <c r="L138" s="6"/>
      <c r="M138" s="6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</row>
    <row r="139" spans="1:229" ht="15" hidden="1" customHeight="1" x14ac:dyDescent="0.25">
      <c r="A139" s="30" t="s">
        <v>136</v>
      </c>
      <c r="B139" s="16"/>
      <c r="C139" s="16"/>
      <c r="D139" s="17"/>
      <c r="E139" s="26">
        <v>659.95</v>
      </c>
      <c r="F139" s="27">
        <f t="shared" si="21"/>
        <v>659.95</v>
      </c>
      <c r="G139" s="26">
        <v>651.15</v>
      </c>
      <c r="H139" s="28"/>
      <c r="I139" s="27">
        <f t="shared" si="22"/>
        <v>651.15</v>
      </c>
      <c r="J139" s="6"/>
      <c r="K139" s="6"/>
      <c r="L139" s="6"/>
      <c r="M139" s="6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</row>
    <row r="140" spans="1:229" ht="15" hidden="1" customHeight="1" x14ac:dyDescent="0.25">
      <c r="A140" s="30" t="s">
        <v>137</v>
      </c>
      <c r="B140" s="16"/>
      <c r="C140" s="16"/>
      <c r="D140" s="17"/>
      <c r="E140" s="26">
        <v>3433.92</v>
      </c>
      <c r="F140" s="27">
        <f t="shared" si="21"/>
        <v>3433.92</v>
      </c>
      <c r="G140" s="26">
        <v>2910.42</v>
      </c>
      <c r="H140" s="28"/>
      <c r="I140" s="27">
        <f t="shared" si="22"/>
        <v>2910.42</v>
      </c>
      <c r="J140" s="6"/>
      <c r="K140" s="6"/>
      <c r="L140" s="6"/>
      <c r="M140" s="6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</row>
    <row r="141" spans="1:229" ht="15" hidden="1" customHeight="1" x14ac:dyDescent="0.25">
      <c r="A141" s="30" t="s">
        <v>138</v>
      </c>
      <c r="B141" s="16"/>
      <c r="C141" s="16"/>
      <c r="D141" s="17"/>
      <c r="E141" s="26">
        <v>6671.02</v>
      </c>
      <c r="F141" s="27">
        <f t="shared" si="21"/>
        <v>6671.02</v>
      </c>
      <c r="G141" s="26">
        <v>5731.6</v>
      </c>
      <c r="H141" s="28"/>
      <c r="I141" s="27">
        <f t="shared" si="22"/>
        <v>5731.6</v>
      </c>
      <c r="J141" s="6"/>
      <c r="K141" s="6"/>
      <c r="L141" s="6"/>
      <c r="M141" s="6"/>
    </row>
    <row r="142" spans="1:229" ht="15" hidden="1" customHeight="1" x14ac:dyDescent="0.25">
      <c r="A142" s="30" t="s">
        <v>139</v>
      </c>
      <c r="B142" s="16"/>
      <c r="C142" s="16"/>
      <c r="D142" s="17"/>
      <c r="E142" s="26">
        <v>1464.84</v>
      </c>
      <c r="F142" s="27">
        <f t="shared" si="21"/>
        <v>1464.84</v>
      </c>
      <c r="G142" s="26">
        <v>1209.18</v>
      </c>
      <c r="H142" s="28"/>
      <c r="I142" s="27">
        <f t="shared" si="22"/>
        <v>1209.18</v>
      </c>
      <c r="J142" s="6"/>
      <c r="K142" s="6"/>
      <c r="L142" s="6"/>
      <c r="M142" s="6"/>
    </row>
    <row r="143" spans="1:229" ht="15" hidden="1" customHeight="1" x14ac:dyDescent="0.25">
      <c r="A143" s="30" t="s">
        <v>140</v>
      </c>
      <c r="B143" s="16"/>
      <c r="C143" s="16"/>
      <c r="D143" s="17"/>
      <c r="E143" s="26">
        <v>430.25</v>
      </c>
      <c r="F143" s="27">
        <f t="shared" si="21"/>
        <v>430.25</v>
      </c>
      <c r="G143" s="26">
        <v>11788.04</v>
      </c>
      <c r="H143" s="28"/>
      <c r="I143" s="27">
        <f t="shared" si="22"/>
        <v>11788.04</v>
      </c>
      <c r="J143" s="6"/>
      <c r="K143" s="6"/>
      <c r="L143" s="6"/>
      <c r="M143" s="6"/>
    </row>
    <row r="144" spans="1:229" ht="15" hidden="1" customHeight="1" x14ac:dyDescent="0.25">
      <c r="A144" s="30" t="s">
        <v>141</v>
      </c>
      <c r="B144" s="16"/>
      <c r="C144" s="16"/>
      <c r="D144" s="17"/>
      <c r="E144" s="26">
        <v>55292.42</v>
      </c>
      <c r="F144" s="27">
        <f t="shared" si="21"/>
        <v>55292.42</v>
      </c>
      <c r="G144" s="26">
        <v>72558.2</v>
      </c>
      <c r="H144" s="28"/>
      <c r="I144" s="27">
        <f t="shared" si="22"/>
        <v>72558.2</v>
      </c>
      <c r="J144" s="6"/>
      <c r="K144" s="6"/>
      <c r="L144" s="6"/>
      <c r="M144" s="6"/>
    </row>
    <row r="145" spans="1:229" ht="15" hidden="1" customHeight="1" x14ac:dyDescent="0.25">
      <c r="A145" s="30" t="s">
        <v>142</v>
      </c>
      <c r="B145" s="16"/>
      <c r="C145" s="6"/>
      <c r="D145" s="17"/>
      <c r="E145" s="26">
        <v>247101.77</v>
      </c>
      <c r="F145" s="27">
        <f t="shared" si="21"/>
        <v>247101.77</v>
      </c>
      <c r="G145" s="26">
        <v>259147.04</v>
      </c>
      <c r="H145" s="28"/>
      <c r="I145" s="27">
        <f t="shared" si="22"/>
        <v>259147.04</v>
      </c>
      <c r="J145" s="6"/>
      <c r="K145" s="6"/>
      <c r="L145" s="6"/>
      <c r="M145" s="6"/>
    </row>
    <row r="146" spans="1:229" ht="15" customHeight="1" x14ac:dyDescent="0.25">
      <c r="A146" s="7">
        <v>0</v>
      </c>
      <c r="B146" s="6"/>
      <c r="C146" s="16" t="s">
        <v>143</v>
      </c>
      <c r="D146" s="7"/>
      <c r="E146" s="31">
        <f>E116+E145</f>
        <v>247101.77</v>
      </c>
      <c r="F146" s="72">
        <f t="shared" si="21"/>
        <v>247101.77</v>
      </c>
      <c r="G146" s="31">
        <f>G116+G145</f>
        <v>259147.04</v>
      </c>
      <c r="H146" s="6"/>
      <c r="I146" s="27">
        <f t="shared" si="22"/>
        <v>259147.04</v>
      </c>
      <c r="J146" s="6"/>
      <c r="K146" s="6"/>
      <c r="L146" s="6"/>
      <c r="M146" s="6"/>
      <c r="N146" s="8"/>
      <c r="O146" s="8">
        <v>116794.27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</row>
    <row r="147" spans="1:229" ht="15" hidden="1" customHeight="1" x14ac:dyDescent="0.25">
      <c r="A147" s="30" t="s">
        <v>144</v>
      </c>
      <c r="B147" s="16"/>
      <c r="C147" s="16"/>
      <c r="D147" s="17"/>
      <c r="E147" s="26"/>
      <c r="F147" s="27">
        <f t="shared" si="21"/>
        <v>0</v>
      </c>
      <c r="G147" s="26"/>
      <c r="H147" s="28"/>
      <c r="I147" s="27">
        <f t="shared" si="22"/>
        <v>0</v>
      </c>
      <c r="J147" s="6"/>
      <c r="K147" s="6"/>
      <c r="L147" s="6"/>
      <c r="M147" s="6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</row>
    <row r="148" spans="1:229" ht="15" hidden="1" customHeight="1" x14ac:dyDescent="0.25">
      <c r="A148" s="30" t="s">
        <v>145</v>
      </c>
      <c r="B148" s="16"/>
      <c r="C148" s="16"/>
      <c r="D148" s="17"/>
      <c r="E148" s="26"/>
      <c r="F148" s="27">
        <f t="shared" si="21"/>
        <v>0</v>
      </c>
      <c r="G148" s="26"/>
      <c r="H148" s="28"/>
      <c r="I148" s="27">
        <f t="shared" si="22"/>
        <v>0</v>
      </c>
      <c r="J148" s="6"/>
      <c r="K148" s="6"/>
      <c r="L148" s="6"/>
      <c r="M148" s="6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</row>
    <row r="149" spans="1:229" ht="15" hidden="1" customHeight="1" x14ac:dyDescent="0.25">
      <c r="A149" s="30" t="s">
        <v>146</v>
      </c>
      <c r="B149" s="16"/>
      <c r="C149" s="16"/>
      <c r="D149" s="17"/>
      <c r="E149" s="26">
        <v>19985.919999999998</v>
      </c>
      <c r="F149" s="27">
        <f t="shared" si="21"/>
        <v>19985.919999999998</v>
      </c>
      <c r="G149" s="26">
        <v>17766.03</v>
      </c>
      <c r="H149" s="28"/>
      <c r="I149" s="27">
        <f t="shared" si="22"/>
        <v>17766.03</v>
      </c>
      <c r="J149" s="6"/>
      <c r="K149" s="6"/>
      <c r="L149" s="6"/>
      <c r="M149" s="6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</row>
    <row r="150" spans="1:229" s="3" customFormat="1" ht="15" hidden="1" customHeight="1" x14ac:dyDescent="0.25">
      <c r="A150" s="30" t="s">
        <v>147</v>
      </c>
      <c r="B150" s="16"/>
      <c r="C150" s="16"/>
      <c r="D150" s="17"/>
      <c r="E150" s="26">
        <v>19630.04</v>
      </c>
      <c r="F150" s="27">
        <f t="shared" si="21"/>
        <v>19630.04</v>
      </c>
      <c r="G150" s="26">
        <v>21112.97</v>
      </c>
      <c r="H150" s="28"/>
      <c r="I150" s="27">
        <f t="shared" si="22"/>
        <v>21112.97</v>
      </c>
      <c r="J150" s="6"/>
      <c r="K150" s="6"/>
      <c r="L150" s="6"/>
      <c r="M150" s="6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</row>
    <row r="151" spans="1:229" ht="15" hidden="1" customHeight="1" x14ac:dyDescent="0.25">
      <c r="A151" s="30" t="s">
        <v>148</v>
      </c>
      <c r="B151" s="16"/>
      <c r="C151" s="16"/>
      <c r="D151" s="17"/>
      <c r="E151" s="26">
        <v>39615.96</v>
      </c>
      <c r="F151" s="27">
        <f t="shared" si="21"/>
        <v>39615.96</v>
      </c>
      <c r="G151" s="26">
        <v>38879</v>
      </c>
      <c r="H151" s="28"/>
      <c r="I151" s="27">
        <f t="shared" si="22"/>
        <v>38879</v>
      </c>
      <c r="J151" s="6"/>
      <c r="K151" s="6"/>
      <c r="L151" s="6"/>
      <c r="M151" s="6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</row>
    <row r="152" spans="1:229" s="4" customFormat="1" ht="15" hidden="1" customHeight="1" x14ac:dyDescent="0.25">
      <c r="A152" s="30" t="s">
        <v>149</v>
      </c>
      <c r="B152" s="16"/>
      <c r="C152" s="16"/>
      <c r="D152" s="17"/>
      <c r="E152" s="26"/>
      <c r="F152" s="27">
        <f t="shared" si="21"/>
        <v>0</v>
      </c>
      <c r="G152" s="26"/>
      <c r="H152" s="28"/>
      <c r="I152" s="27">
        <f t="shared" si="22"/>
        <v>0</v>
      </c>
      <c r="J152" s="6"/>
      <c r="K152" s="6"/>
      <c r="L152" s="6"/>
      <c r="M152" s="6"/>
    </row>
    <row r="153" spans="1:229" ht="15" hidden="1" customHeight="1" x14ac:dyDescent="0.25">
      <c r="A153" s="30" t="s">
        <v>150</v>
      </c>
      <c r="B153" s="16"/>
      <c r="C153" s="16"/>
      <c r="D153" s="17"/>
      <c r="E153" s="26">
        <v>36304.97</v>
      </c>
      <c r="F153" s="27">
        <f t="shared" si="21"/>
        <v>36304.97</v>
      </c>
      <c r="G153" s="26">
        <v>32002.51</v>
      </c>
      <c r="H153" s="28"/>
      <c r="I153" s="27">
        <f t="shared" si="22"/>
        <v>32002.51</v>
      </c>
      <c r="J153" s="6"/>
      <c r="K153" s="6"/>
      <c r="L153" s="6"/>
      <c r="M153" s="6"/>
    </row>
    <row r="154" spans="1:229" ht="15" hidden="1" customHeight="1" x14ac:dyDescent="0.25">
      <c r="A154" s="30" t="s">
        <v>151</v>
      </c>
      <c r="B154" s="16"/>
      <c r="C154" s="16"/>
      <c r="D154" s="17"/>
      <c r="E154" s="26">
        <v>26044.78</v>
      </c>
      <c r="F154" s="27">
        <f t="shared" si="21"/>
        <v>26044.78</v>
      </c>
      <c r="G154" s="26">
        <v>18205.650000000001</v>
      </c>
      <c r="H154" s="28"/>
      <c r="I154" s="27">
        <f t="shared" si="22"/>
        <v>18205.650000000001</v>
      </c>
      <c r="J154" s="6"/>
      <c r="K154" s="6"/>
      <c r="L154" s="6"/>
      <c r="M154" s="6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</row>
    <row r="155" spans="1:229" ht="15" hidden="1" customHeight="1" x14ac:dyDescent="0.25">
      <c r="A155" s="30" t="s">
        <v>152</v>
      </c>
      <c r="B155" s="16"/>
      <c r="C155" s="16"/>
      <c r="D155" s="17"/>
      <c r="E155" s="26">
        <v>11596.35</v>
      </c>
      <c r="F155" s="27">
        <f t="shared" si="21"/>
        <v>11596.35</v>
      </c>
      <c r="G155" s="26">
        <v>11743.11</v>
      </c>
      <c r="H155" s="28"/>
      <c r="I155" s="27">
        <f t="shared" si="22"/>
        <v>11743.11</v>
      </c>
      <c r="J155" s="6"/>
      <c r="K155" s="6"/>
      <c r="L155" s="6"/>
      <c r="M155" s="6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</row>
    <row r="156" spans="1:229" ht="22.5" hidden="1" customHeight="1" x14ac:dyDescent="0.25">
      <c r="A156" s="30" t="s">
        <v>153</v>
      </c>
      <c r="B156" s="16"/>
      <c r="C156" s="16"/>
      <c r="D156" s="17"/>
      <c r="E156" s="26">
        <v>73946.100000000006</v>
      </c>
      <c r="F156" s="27">
        <f t="shared" si="21"/>
        <v>73946.100000000006</v>
      </c>
      <c r="G156" s="26">
        <v>61951.27</v>
      </c>
      <c r="H156" s="28"/>
      <c r="I156" s="27">
        <f t="shared" si="22"/>
        <v>61951.27</v>
      </c>
      <c r="J156" s="6"/>
      <c r="K156" s="6"/>
      <c r="L156" s="6"/>
      <c r="M156" s="6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</row>
    <row r="157" spans="1:229" ht="15" hidden="1" customHeight="1" x14ac:dyDescent="0.25">
      <c r="A157" s="30" t="s">
        <v>154</v>
      </c>
      <c r="B157" s="16"/>
      <c r="C157" s="6"/>
      <c r="D157" s="17"/>
      <c r="E157" s="26">
        <v>113562.06</v>
      </c>
      <c r="F157" s="27">
        <f t="shared" si="21"/>
        <v>113562.06</v>
      </c>
      <c r="G157" s="26">
        <v>100830.27</v>
      </c>
      <c r="H157" s="28"/>
      <c r="I157" s="27">
        <f t="shared" si="22"/>
        <v>100830.27</v>
      </c>
      <c r="J157" s="6"/>
      <c r="K157" s="6"/>
      <c r="L157" s="6"/>
      <c r="M157" s="6"/>
    </row>
    <row r="158" spans="1:229" ht="15" customHeight="1" x14ac:dyDescent="0.25">
      <c r="A158" s="7">
        <v>0</v>
      </c>
      <c r="B158" s="6"/>
      <c r="C158" s="16" t="s">
        <v>155</v>
      </c>
      <c r="D158" s="7"/>
      <c r="E158" s="31">
        <f>E147+E157</f>
        <v>113562.06</v>
      </c>
      <c r="F158" s="72">
        <f t="shared" si="21"/>
        <v>113562.06</v>
      </c>
      <c r="G158" s="31">
        <f>G147+G157</f>
        <v>100830.27</v>
      </c>
      <c r="H158" s="6"/>
      <c r="I158" s="27">
        <f t="shared" si="22"/>
        <v>100830.27</v>
      </c>
      <c r="J158" s="6"/>
      <c r="K158" s="6"/>
      <c r="L158" s="6"/>
      <c r="M158" s="6"/>
      <c r="O158">
        <v>75015.08</v>
      </c>
    </row>
    <row r="159" spans="1:229" ht="15" hidden="1" customHeight="1" x14ac:dyDescent="0.25">
      <c r="A159" s="30" t="s">
        <v>156</v>
      </c>
      <c r="B159" s="16"/>
      <c r="C159" s="16"/>
      <c r="D159" s="17"/>
      <c r="E159" s="26"/>
      <c r="F159" s="27">
        <f t="shared" si="21"/>
        <v>0</v>
      </c>
      <c r="G159" s="26"/>
      <c r="H159" s="28"/>
      <c r="I159" s="27">
        <f t="shared" si="22"/>
        <v>0</v>
      </c>
      <c r="J159" s="6"/>
      <c r="K159" s="6"/>
      <c r="L159" s="6"/>
      <c r="M159" s="6"/>
    </row>
    <row r="160" spans="1:229" ht="15" hidden="1" customHeight="1" x14ac:dyDescent="0.25">
      <c r="A160" s="30" t="s">
        <v>157</v>
      </c>
      <c r="B160" s="16"/>
      <c r="C160" s="6"/>
      <c r="D160" s="17"/>
      <c r="E160" s="26">
        <v>27100.34</v>
      </c>
      <c r="F160" s="27"/>
      <c r="G160" s="26">
        <v>9622.14</v>
      </c>
      <c r="H160" s="28"/>
      <c r="I160" s="27"/>
      <c r="J160" s="6"/>
      <c r="K160" s="6"/>
      <c r="L160" s="6"/>
      <c r="M160" s="6"/>
    </row>
    <row r="161" spans="1:15" ht="15" hidden="1" customHeight="1" x14ac:dyDescent="0.25">
      <c r="A161" s="30" t="s">
        <v>158</v>
      </c>
      <c r="B161" s="6"/>
      <c r="C161" s="6"/>
      <c r="D161" s="7"/>
      <c r="E161" s="7">
        <v>0</v>
      </c>
      <c r="F161" s="7"/>
      <c r="G161" s="7">
        <v>0</v>
      </c>
      <c r="H161" s="6"/>
      <c r="I161" s="6"/>
      <c r="J161" s="6"/>
      <c r="K161" s="6"/>
      <c r="L161" s="6"/>
      <c r="M161" s="6"/>
    </row>
    <row r="162" spans="1:15" ht="15" customHeight="1" x14ac:dyDescent="0.25">
      <c r="A162" s="7">
        <v>0</v>
      </c>
      <c r="B162" s="6"/>
      <c r="C162" s="16" t="s">
        <v>159</v>
      </c>
      <c r="D162" s="7"/>
      <c r="E162" s="26">
        <f>E160+E161</f>
        <v>27100.34</v>
      </c>
      <c r="F162" s="73">
        <f>E162</f>
        <v>27100.34</v>
      </c>
      <c r="G162" s="26">
        <f>G160+G161</f>
        <v>9622.14</v>
      </c>
      <c r="H162" s="46"/>
      <c r="I162" s="33">
        <f>G162</f>
        <v>9622.14</v>
      </c>
      <c r="J162" s="6"/>
      <c r="K162" s="6"/>
      <c r="L162" s="6"/>
      <c r="M162" s="6"/>
      <c r="O162">
        <f>SUM(O115:O158)</f>
        <v>247101.77000000002</v>
      </c>
    </row>
    <row r="163" spans="1:15" ht="15" customHeight="1" x14ac:dyDescent="0.25">
      <c r="A163" s="7">
        <v>0</v>
      </c>
      <c r="B163" s="16"/>
      <c r="C163" s="48" t="s">
        <v>160</v>
      </c>
      <c r="D163" s="17"/>
      <c r="E163" s="26">
        <f>E82+E93+E98+E103+E110+E115+E146+E158+E160+E162</f>
        <v>1193137.8500000001</v>
      </c>
      <c r="F163" s="74">
        <f t="shared" ref="F163:G163" si="23">F82+F93+F98+F103+F110+F115+F146+F158+F162</f>
        <v>1166037.51</v>
      </c>
      <c r="G163" s="50">
        <f t="shared" si="23"/>
        <v>1118243.6599999999</v>
      </c>
      <c r="H163" s="28"/>
      <c r="I163" s="49">
        <f>I82+I93+I98+I103+I110+I115+I146+I158+I162</f>
        <v>1118243.6599999999</v>
      </c>
      <c r="J163" s="6"/>
      <c r="K163" s="6"/>
      <c r="L163" s="6"/>
      <c r="M163" s="6"/>
    </row>
    <row r="164" spans="1:15" ht="7.5" customHeight="1" x14ac:dyDescent="0.25">
      <c r="A164" s="7"/>
      <c r="B164" s="16"/>
      <c r="C164" s="16"/>
      <c r="D164" s="17"/>
      <c r="E164" s="28"/>
      <c r="F164" s="27"/>
      <c r="G164" s="28"/>
      <c r="H164" s="28"/>
      <c r="I164" s="27"/>
      <c r="J164" s="6"/>
      <c r="K164" s="6"/>
      <c r="L164" s="6"/>
      <c r="M164" s="6"/>
    </row>
    <row r="165" spans="1:15" ht="15" customHeight="1" x14ac:dyDescent="0.25">
      <c r="A165" s="7">
        <v>0</v>
      </c>
      <c r="B165" s="16"/>
      <c r="C165" s="48" t="s">
        <v>161</v>
      </c>
      <c r="D165" s="17"/>
      <c r="E165" s="26">
        <f t="shared" ref="E165:G165" si="24">E36-E163</f>
        <v>152333.86999999988</v>
      </c>
      <c r="F165" s="49">
        <f t="shared" si="24"/>
        <v>179434.20999999996</v>
      </c>
      <c r="G165" s="51">
        <f t="shared" si="24"/>
        <v>310863.42000000016</v>
      </c>
      <c r="H165" s="28"/>
      <c r="I165" s="49">
        <f>I36-I163</f>
        <v>310863.42000000016</v>
      </c>
      <c r="J165" s="6"/>
      <c r="K165" s="6"/>
      <c r="L165" s="6"/>
      <c r="M165" s="6"/>
    </row>
    <row r="166" spans="1:15" ht="15" customHeight="1" x14ac:dyDescent="0.25">
      <c r="A166" s="7" t="s">
        <v>162</v>
      </c>
      <c r="B166" s="16"/>
      <c r="C166" s="16" t="s">
        <v>163</v>
      </c>
      <c r="D166" s="17"/>
      <c r="E166" s="28">
        <v>0</v>
      </c>
      <c r="F166" s="27">
        <f>E166</f>
        <v>0</v>
      </c>
      <c r="G166" s="28">
        <v>0</v>
      </c>
      <c r="H166" s="28"/>
      <c r="I166" s="27">
        <f>G166</f>
        <v>0</v>
      </c>
      <c r="J166" s="6"/>
      <c r="K166" s="6"/>
      <c r="L166" s="6"/>
      <c r="M166" s="6"/>
      <c r="O166" s="64"/>
    </row>
    <row r="167" spans="1:15" ht="11.25" customHeight="1" x14ac:dyDescent="0.25">
      <c r="A167" s="7"/>
      <c r="B167" s="16"/>
      <c r="C167" s="16"/>
      <c r="D167" s="17"/>
      <c r="E167" s="28"/>
      <c r="F167" s="27"/>
      <c r="G167" s="28"/>
      <c r="H167" s="28"/>
      <c r="I167" s="27"/>
      <c r="J167" s="6"/>
      <c r="K167" s="6"/>
      <c r="L167" s="6"/>
      <c r="M167" s="6"/>
    </row>
    <row r="168" spans="1:15" ht="15" customHeight="1" x14ac:dyDescent="0.25">
      <c r="A168" s="52">
        <v>0</v>
      </c>
      <c r="B168" s="53"/>
      <c r="C168" s="53" t="s">
        <v>164</v>
      </c>
      <c r="D168" s="53" t="str">
        <f>C168</f>
        <v xml:space="preserve">          Income (Loss) from Operations Before Other Income / Expenses</v>
      </c>
      <c r="E168" s="54">
        <f t="shared" ref="E168:I168" si="25">E165-E166</f>
        <v>152333.86999999988</v>
      </c>
      <c r="F168" s="54">
        <f t="shared" si="25"/>
        <v>179434.20999999996</v>
      </c>
      <c r="G168" s="54">
        <f t="shared" si="25"/>
        <v>310863.42000000016</v>
      </c>
      <c r="H168" s="54">
        <f t="shared" si="25"/>
        <v>0</v>
      </c>
      <c r="I168" s="54">
        <f t="shared" si="25"/>
        <v>310863.42000000016</v>
      </c>
      <c r="J168" s="21"/>
      <c r="K168" s="7"/>
      <c r="L168" s="7"/>
      <c r="M168" s="7"/>
    </row>
    <row r="169" spans="1:15" ht="15" hidden="1" customHeight="1" x14ac:dyDescent="0.25">
      <c r="A169" s="14">
        <v>0</v>
      </c>
      <c r="B169" s="16"/>
      <c r="C169" s="20"/>
      <c r="D169" s="20"/>
      <c r="E169" s="27">
        <v>0</v>
      </c>
      <c r="F169" s="27">
        <f t="shared" ref="F169:F171" si="26">E169</f>
        <v>0</v>
      </c>
      <c r="G169" s="27">
        <v>0</v>
      </c>
      <c r="H169" s="28"/>
      <c r="I169" s="27">
        <f t="shared" ref="I169:I171" si="27">G169</f>
        <v>0</v>
      </c>
      <c r="J169" s="21"/>
      <c r="K169" s="7"/>
      <c r="L169" s="7"/>
      <c r="M169" s="7"/>
    </row>
    <row r="170" spans="1:15" ht="15" hidden="1" customHeight="1" x14ac:dyDescent="0.25">
      <c r="A170" s="55" t="s">
        <v>165</v>
      </c>
      <c r="B170" s="16"/>
      <c r="C170" s="53" t="str">
        <f>UPPER(A170)</f>
        <v xml:space="preserve">  NET ORDINARY INCOME</v>
      </c>
      <c r="D170" s="53" t="str">
        <f>C170</f>
        <v xml:space="preserve">  NET ORDINARY INCOME</v>
      </c>
      <c r="E170" s="54">
        <v>334531.28999999998</v>
      </c>
      <c r="F170" s="27">
        <f t="shared" si="26"/>
        <v>334531.28999999998</v>
      </c>
      <c r="G170" s="54">
        <v>436659.98</v>
      </c>
      <c r="H170" s="28"/>
      <c r="I170" s="27">
        <f t="shared" si="27"/>
        <v>436659.98</v>
      </c>
      <c r="J170" s="21"/>
      <c r="K170" s="7"/>
      <c r="L170" s="7"/>
      <c r="M170" s="7"/>
    </row>
    <row r="171" spans="1:15" ht="15" hidden="1" customHeight="1" x14ac:dyDescent="0.25">
      <c r="A171" s="14">
        <v>0</v>
      </c>
      <c r="B171" s="16"/>
      <c r="C171" s="20"/>
      <c r="D171" s="20"/>
      <c r="E171" s="27">
        <v>0</v>
      </c>
      <c r="F171" s="27">
        <f t="shared" si="26"/>
        <v>0</v>
      </c>
      <c r="G171" s="27">
        <v>0</v>
      </c>
      <c r="H171" s="28"/>
      <c r="I171" s="27">
        <f t="shared" si="27"/>
        <v>0</v>
      </c>
      <c r="J171" s="21"/>
      <c r="K171" s="7"/>
      <c r="L171" s="7"/>
      <c r="M171" s="7"/>
    </row>
    <row r="172" spans="1:15" ht="15" customHeight="1" x14ac:dyDescent="0.25">
      <c r="A172" s="7"/>
      <c r="B172" s="16"/>
      <c r="C172" s="16"/>
      <c r="D172" s="17"/>
      <c r="E172" s="28"/>
      <c r="F172" s="27"/>
      <c r="G172" s="28"/>
      <c r="H172" s="28"/>
      <c r="I172" s="27"/>
      <c r="J172" s="6"/>
      <c r="K172" s="6"/>
      <c r="L172" s="6"/>
      <c r="M172" s="6"/>
    </row>
    <row r="173" spans="1:15" ht="15" customHeight="1" x14ac:dyDescent="0.25">
      <c r="A173" s="7">
        <v>0</v>
      </c>
      <c r="B173" s="48" t="s">
        <v>166</v>
      </c>
      <c r="C173" s="16"/>
      <c r="D173" s="17"/>
      <c r="E173" s="28">
        <v>0</v>
      </c>
      <c r="F173" s="27"/>
      <c r="G173" s="28">
        <v>0</v>
      </c>
      <c r="H173" s="28"/>
      <c r="I173" s="27"/>
      <c r="J173" s="6"/>
      <c r="K173" s="6"/>
      <c r="L173" s="6"/>
      <c r="M173" s="6"/>
    </row>
    <row r="174" spans="1:15" ht="15" customHeight="1" x14ac:dyDescent="0.25">
      <c r="A174" s="30" t="s">
        <v>45</v>
      </c>
      <c r="B174" s="16"/>
      <c r="C174" s="16"/>
      <c r="D174" s="17"/>
      <c r="E174" s="65">
        <v>65140</v>
      </c>
      <c r="F174" s="78">
        <f t="shared" ref="F174:F179" si="28">E174</f>
        <v>65140</v>
      </c>
      <c r="G174" s="26">
        <v>64912</v>
      </c>
      <c r="H174" s="28"/>
      <c r="I174" s="27">
        <f t="shared" ref="I174:I179" si="29">G174</f>
        <v>64912</v>
      </c>
      <c r="J174" s="6"/>
      <c r="K174" s="6"/>
      <c r="L174" s="6"/>
      <c r="M174" s="6"/>
    </row>
    <row r="175" spans="1:15" ht="15" customHeight="1" x14ac:dyDescent="0.25">
      <c r="A175" s="30" t="s">
        <v>46</v>
      </c>
      <c r="B175" s="16"/>
      <c r="C175" s="16"/>
      <c r="D175" s="17"/>
      <c r="E175" s="65">
        <v>11359.52</v>
      </c>
      <c r="F175" s="78">
        <f t="shared" si="28"/>
        <v>11359.52</v>
      </c>
      <c r="G175" s="28">
        <v>0</v>
      </c>
      <c r="H175" s="28"/>
      <c r="I175" s="27">
        <f t="shared" si="29"/>
        <v>0</v>
      </c>
      <c r="J175" s="6"/>
      <c r="K175" s="6"/>
      <c r="L175" s="6"/>
      <c r="M175" s="6"/>
    </row>
    <row r="176" spans="1:15" ht="15" customHeight="1" x14ac:dyDescent="0.25">
      <c r="A176" s="30" t="s">
        <v>47</v>
      </c>
      <c r="B176" s="16"/>
      <c r="C176" s="16"/>
      <c r="D176" s="17"/>
      <c r="E176" s="26"/>
      <c r="F176" s="27">
        <f t="shared" si="28"/>
        <v>0</v>
      </c>
      <c r="G176" s="26"/>
      <c r="H176" s="28"/>
      <c r="I176" s="27">
        <f t="shared" si="29"/>
        <v>0</v>
      </c>
      <c r="J176" s="6"/>
      <c r="K176" s="6"/>
      <c r="L176" s="6"/>
      <c r="M176" s="6"/>
    </row>
    <row r="177" spans="1:13" ht="15" customHeight="1" x14ac:dyDescent="0.25">
      <c r="A177" s="30" t="s">
        <v>48</v>
      </c>
      <c r="B177" s="16"/>
      <c r="C177" s="16"/>
      <c r="D177" s="17"/>
      <c r="E177" s="67">
        <v>7396</v>
      </c>
      <c r="F177" s="27">
        <f t="shared" si="28"/>
        <v>7396</v>
      </c>
      <c r="G177" s="26">
        <v>12340.8</v>
      </c>
      <c r="H177" s="28"/>
      <c r="I177" s="27">
        <f t="shared" si="29"/>
        <v>12340.8</v>
      </c>
      <c r="J177" s="6"/>
      <c r="K177" s="6"/>
      <c r="L177" s="6"/>
      <c r="M177" s="6"/>
    </row>
    <row r="178" spans="1:13" ht="15" customHeight="1" x14ac:dyDescent="0.25">
      <c r="A178" s="30" t="s">
        <v>49</v>
      </c>
      <c r="B178" s="16"/>
      <c r="C178" s="16"/>
      <c r="D178" s="17"/>
      <c r="E178" s="67">
        <v>4000</v>
      </c>
      <c r="F178" s="27">
        <f t="shared" si="28"/>
        <v>4000</v>
      </c>
      <c r="G178" s="28">
        <v>0</v>
      </c>
      <c r="H178" s="28"/>
      <c r="I178" s="27">
        <f t="shared" si="29"/>
        <v>0</v>
      </c>
      <c r="J178" s="6"/>
      <c r="K178" s="6"/>
      <c r="L178" s="6"/>
      <c r="M178" s="6"/>
    </row>
    <row r="179" spans="1:13" ht="15" customHeight="1" x14ac:dyDescent="0.25">
      <c r="A179" s="30" t="s">
        <v>50</v>
      </c>
      <c r="B179" s="16"/>
      <c r="C179" s="16"/>
      <c r="D179" s="17"/>
      <c r="E179" s="65">
        <v>11396</v>
      </c>
      <c r="F179" s="78">
        <f t="shared" si="28"/>
        <v>11396</v>
      </c>
      <c r="G179" s="26">
        <v>12340.8</v>
      </c>
      <c r="H179" s="28"/>
      <c r="I179" s="27">
        <f t="shared" si="29"/>
        <v>12340.8</v>
      </c>
      <c r="J179" s="6"/>
      <c r="K179" s="6"/>
      <c r="L179" s="6"/>
      <c r="M179" s="6"/>
    </row>
    <row r="180" spans="1:13" ht="15" customHeight="1" x14ac:dyDescent="0.25">
      <c r="A180" s="30" t="s">
        <v>167</v>
      </c>
      <c r="B180" s="6"/>
      <c r="C180" s="6"/>
      <c r="D180" s="7"/>
      <c r="E180" s="7">
        <v>0</v>
      </c>
      <c r="F180" s="7"/>
      <c r="G180" s="7">
        <v>0</v>
      </c>
      <c r="H180" s="6"/>
      <c r="I180" s="6"/>
      <c r="J180" s="6"/>
      <c r="K180" s="6"/>
      <c r="L180" s="6"/>
      <c r="M180" s="6"/>
    </row>
    <row r="181" spans="1:13" ht="15" customHeight="1" x14ac:dyDescent="0.25">
      <c r="A181" s="30" t="s">
        <v>168</v>
      </c>
      <c r="B181" s="16"/>
      <c r="C181" s="16"/>
      <c r="D181" s="17"/>
      <c r="E181" s="28">
        <v>0</v>
      </c>
      <c r="F181" s="27">
        <f t="shared" ref="F181:F184" si="30">E181</f>
        <v>0</v>
      </c>
      <c r="G181" s="28">
        <v>0</v>
      </c>
      <c r="H181" s="28"/>
      <c r="I181" s="27">
        <f t="shared" ref="I181:I184" si="31">G181</f>
        <v>0</v>
      </c>
      <c r="J181" s="6"/>
      <c r="K181" s="6"/>
      <c r="L181" s="6"/>
      <c r="M181" s="6"/>
    </row>
    <row r="182" spans="1:13" ht="15" customHeight="1" x14ac:dyDescent="0.25">
      <c r="A182" s="30" t="s">
        <v>169</v>
      </c>
      <c r="B182" s="16"/>
      <c r="C182" s="16"/>
      <c r="D182" s="17"/>
      <c r="E182" s="26"/>
      <c r="F182" s="27">
        <f t="shared" si="30"/>
        <v>0</v>
      </c>
      <c r="G182" s="26"/>
      <c r="H182" s="28"/>
      <c r="I182" s="27">
        <f t="shared" si="31"/>
        <v>0</v>
      </c>
      <c r="J182" s="6"/>
      <c r="K182" s="6"/>
      <c r="L182" s="6"/>
      <c r="M182" s="6"/>
    </row>
    <row r="183" spans="1:13" ht="15" customHeight="1" x14ac:dyDescent="0.25">
      <c r="A183" s="30" t="s">
        <v>170</v>
      </c>
      <c r="B183" s="16"/>
      <c r="C183" s="16"/>
      <c r="D183" s="17"/>
      <c r="E183" s="65">
        <v>3556.5</v>
      </c>
      <c r="F183" s="75">
        <f t="shared" si="30"/>
        <v>3556.5</v>
      </c>
      <c r="G183" s="26">
        <v>281.83999999999997</v>
      </c>
      <c r="H183" s="28"/>
      <c r="I183" s="27">
        <f t="shared" si="31"/>
        <v>281.83999999999997</v>
      </c>
      <c r="J183" s="6"/>
      <c r="K183" s="6"/>
      <c r="L183" s="6"/>
      <c r="M183" s="6"/>
    </row>
    <row r="184" spans="1:13" ht="15" customHeight="1" x14ac:dyDescent="0.25">
      <c r="A184" s="30" t="s">
        <v>171</v>
      </c>
      <c r="B184" s="16"/>
      <c r="C184" s="16"/>
      <c r="D184" s="17"/>
      <c r="E184" s="26">
        <v>3556.5</v>
      </c>
      <c r="F184" s="27">
        <f t="shared" si="30"/>
        <v>3556.5</v>
      </c>
      <c r="G184" s="26">
        <v>281.83999999999997</v>
      </c>
      <c r="H184" s="28"/>
      <c r="I184" s="27">
        <f t="shared" si="31"/>
        <v>281.83999999999997</v>
      </c>
      <c r="J184" s="6"/>
      <c r="K184" s="6"/>
      <c r="L184" s="6"/>
      <c r="M184" s="6"/>
    </row>
    <row r="185" spans="1:13" ht="15" customHeight="1" x14ac:dyDescent="0.25">
      <c r="A185" s="30" t="s">
        <v>172</v>
      </c>
      <c r="B185" s="6"/>
      <c r="C185" s="6"/>
      <c r="D185" s="7"/>
      <c r="E185" s="7">
        <v>0</v>
      </c>
      <c r="F185" s="7"/>
      <c r="G185" s="7">
        <v>0</v>
      </c>
      <c r="H185" s="6"/>
      <c r="I185" s="6"/>
      <c r="J185" s="6"/>
      <c r="K185" s="6"/>
      <c r="L185" s="6"/>
      <c r="M185" s="6"/>
    </row>
    <row r="186" spans="1:13" ht="15" customHeight="1" x14ac:dyDescent="0.25">
      <c r="A186" s="7">
        <v>0</v>
      </c>
      <c r="B186" s="16"/>
      <c r="C186" s="16" t="s">
        <v>173</v>
      </c>
      <c r="D186" s="17"/>
      <c r="E186" s="26">
        <f>(E174+E175+E179+E176+E180)-(E181+E184+E182+E185)</f>
        <v>84339.02</v>
      </c>
      <c r="F186" s="26">
        <f>(F174+F175+F179+F176+F180)-(F181+F184+F182+F185)</f>
        <v>84339.02</v>
      </c>
      <c r="G186" s="26">
        <f>(G174+G175+G179+G176+G180)-(G181+G184+G182+G185)</f>
        <v>76970.960000000006</v>
      </c>
      <c r="H186" s="28"/>
      <c r="I186" s="27">
        <f t="shared" ref="I186:I188" si="32">G186</f>
        <v>76970.960000000006</v>
      </c>
      <c r="J186" s="6"/>
      <c r="K186" s="6"/>
      <c r="L186" s="6"/>
      <c r="M186" s="6"/>
    </row>
    <row r="187" spans="1:13" ht="15" customHeight="1" x14ac:dyDescent="0.25">
      <c r="A187" s="30" t="s">
        <v>174</v>
      </c>
      <c r="B187" s="16"/>
      <c r="C187" s="16"/>
      <c r="D187" s="17"/>
      <c r="E187" s="28">
        <v>0</v>
      </c>
      <c r="F187" s="27">
        <f t="shared" ref="F187:F188" si="33">E187</f>
        <v>0</v>
      </c>
      <c r="G187" s="28">
        <v>0</v>
      </c>
      <c r="H187" s="28"/>
      <c r="I187" s="27">
        <f t="shared" si="32"/>
        <v>0</v>
      </c>
      <c r="J187" s="6"/>
      <c r="K187" s="6"/>
      <c r="L187" s="6"/>
      <c r="M187" s="6"/>
    </row>
    <row r="188" spans="1:13" ht="15" customHeight="1" x14ac:dyDescent="0.25">
      <c r="A188" s="30" t="s">
        <v>175</v>
      </c>
      <c r="B188" s="16"/>
      <c r="C188" s="16"/>
      <c r="D188" s="17"/>
      <c r="E188" s="28">
        <v>0</v>
      </c>
      <c r="F188" s="27">
        <f t="shared" si="33"/>
        <v>0</v>
      </c>
      <c r="G188" s="28">
        <v>0</v>
      </c>
      <c r="H188" s="28"/>
      <c r="I188" s="27">
        <f t="shared" si="32"/>
        <v>0</v>
      </c>
      <c r="J188" s="6"/>
      <c r="K188" s="6"/>
      <c r="L188" s="6"/>
      <c r="M188" s="6"/>
    </row>
    <row r="189" spans="1:13" ht="15" customHeight="1" x14ac:dyDescent="0.25">
      <c r="A189" s="30" t="s">
        <v>176</v>
      </c>
      <c r="B189" s="16"/>
      <c r="C189" s="6"/>
      <c r="D189" s="7"/>
      <c r="E189" s="7">
        <v>0</v>
      </c>
      <c r="F189" s="7"/>
      <c r="G189" s="7">
        <v>0</v>
      </c>
      <c r="H189" s="6"/>
      <c r="I189" s="6"/>
      <c r="J189" s="6"/>
      <c r="K189" s="6"/>
      <c r="L189" s="6"/>
      <c r="M189" s="6"/>
    </row>
    <row r="190" spans="1:13" ht="15" customHeight="1" x14ac:dyDescent="0.25">
      <c r="A190" s="7">
        <v>0</v>
      </c>
      <c r="B190" s="16"/>
      <c r="C190" s="16" t="s">
        <v>177</v>
      </c>
      <c r="D190" s="17"/>
      <c r="E190" s="26">
        <f>E187-(E188+E189)</f>
        <v>0</v>
      </c>
      <c r="F190" s="27">
        <f t="shared" ref="F190:F195" si="34">E190</f>
        <v>0</v>
      </c>
      <c r="G190" s="26">
        <f>G187-(G188+G189)</f>
        <v>0</v>
      </c>
      <c r="H190" s="28"/>
      <c r="I190" s="27">
        <f t="shared" ref="I190:I194" si="35">G190</f>
        <v>0</v>
      </c>
      <c r="J190" s="6"/>
      <c r="K190" s="6"/>
      <c r="L190" s="6"/>
      <c r="M190" s="6"/>
    </row>
    <row r="191" spans="1:13" ht="15" customHeight="1" x14ac:dyDescent="0.25">
      <c r="A191" s="7" t="s">
        <v>54</v>
      </c>
      <c r="B191" s="16"/>
      <c r="C191" s="16" t="s">
        <v>178</v>
      </c>
      <c r="D191" s="17"/>
      <c r="E191" s="66">
        <v>39.72</v>
      </c>
      <c r="F191" s="78">
        <f t="shared" si="34"/>
        <v>39.72</v>
      </c>
      <c r="G191" s="26">
        <v>83.26</v>
      </c>
      <c r="H191" s="28"/>
      <c r="I191" s="27">
        <f t="shared" si="35"/>
        <v>83.26</v>
      </c>
      <c r="J191" s="6"/>
      <c r="K191" s="6"/>
      <c r="L191" s="6"/>
      <c r="M191" s="6"/>
    </row>
    <row r="192" spans="1:13" ht="15" customHeight="1" x14ac:dyDescent="0.25">
      <c r="A192" s="30" t="s">
        <v>55</v>
      </c>
      <c r="B192" s="16"/>
      <c r="C192" s="16"/>
      <c r="D192" s="17"/>
      <c r="E192" s="26">
        <v>121743</v>
      </c>
      <c r="F192" s="27">
        <f t="shared" si="34"/>
        <v>121743</v>
      </c>
      <c r="G192" s="26">
        <v>112262</v>
      </c>
      <c r="H192" s="28"/>
      <c r="I192" s="27">
        <f t="shared" si="35"/>
        <v>112262</v>
      </c>
      <c r="J192" s="6"/>
      <c r="K192" s="6"/>
      <c r="L192" s="6"/>
      <c r="M192" s="6"/>
    </row>
    <row r="193" spans="1:13" ht="15" customHeight="1" x14ac:dyDescent="0.25">
      <c r="A193" s="30" t="s">
        <v>179</v>
      </c>
      <c r="B193" s="16"/>
      <c r="C193" s="16"/>
      <c r="D193" s="17"/>
      <c r="E193" s="28">
        <v>0</v>
      </c>
      <c r="F193" s="27">
        <f t="shared" si="34"/>
        <v>0</v>
      </c>
      <c r="G193" s="28">
        <v>0</v>
      </c>
      <c r="H193" s="28"/>
      <c r="I193" s="27">
        <f t="shared" si="35"/>
        <v>0</v>
      </c>
      <c r="J193" s="6"/>
      <c r="K193" s="6"/>
      <c r="L193" s="6"/>
      <c r="M193" s="6"/>
    </row>
    <row r="194" spans="1:13" ht="15" customHeight="1" x14ac:dyDescent="0.25">
      <c r="A194" s="30" t="s">
        <v>180</v>
      </c>
      <c r="B194" s="16"/>
      <c r="C194" s="16"/>
      <c r="D194" s="17"/>
      <c r="E194" s="28">
        <v>0</v>
      </c>
      <c r="F194" s="27">
        <f t="shared" si="34"/>
        <v>0</v>
      </c>
      <c r="G194" s="28">
        <v>0</v>
      </c>
      <c r="H194" s="28"/>
      <c r="I194" s="27">
        <f t="shared" si="35"/>
        <v>0</v>
      </c>
      <c r="J194" s="6"/>
      <c r="K194" s="6"/>
      <c r="L194" s="6"/>
      <c r="M194" s="6"/>
    </row>
    <row r="195" spans="1:13" ht="15" customHeight="1" x14ac:dyDescent="0.25">
      <c r="A195" s="30" t="s">
        <v>181</v>
      </c>
      <c r="B195" s="16"/>
      <c r="C195" s="6"/>
      <c r="D195" s="7"/>
      <c r="E195" s="28">
        <v>0</v>
      </c>
      <c r="F195" s="27">
        <f t="shared" si="34"/>
        <v>0</v>
      </c>
      <c r="G195" s="28">
        <v>0</v>
      </c>
      <c r="H195" s="46"/>
      <c r="I195" s="46"/>
      <c r="J195" s="6"/>
      <c r="K195" s="6"/>
      <c r="L195" s="6"/>
      <c r="M195" s="6"/>
    </row>
    <row r="196" spans="1:13" ht="15" customHeight="1" x14ac:dyDescent="0.25">
      <c r="A196" s="30" t="s">
        <v>182</v>
      </c>
      <c r="B196" s="16"/>
      <c r="C196" s="6"/>
      <c r="D196" s="7"/>
      <c r="E196" s="7">
        <v>0</v>
      </c>
      <c r="F196" s="7"/>
      <c r="G196" s="7">
        <v>0</v>
      </c>
      <c r="H196" s="6"/>
      <c r="I196" s="6"/>
      <c r="J196" s="6"/>
      <c r="K196" s="6"/>
      <c r="L196" s="6"/>
      <c r="M196" s="6"/>
    </row>
    <row r="197" spans="1:13" ht="15" customHeight="1" x14ac:dyDescent="0.25">
      <c r="A197" s="7">
        <v>0</v>
      </c>
      <c r="B197" s="16"/>
      <c r="C197" s="16" t="s">
        <v>183</v>
      </c>
      <c r="D197" s="17"/>
      <c r="E197" s="65">
        <f>(E192+E193+E194)-(E195+E196)</f>
        <v>121743</v>
      </c>
      <c r="F197" s="78">
        <f t="shared" ref="F197:F198" si="36">E197</f>
        <v>121743</v>
      </c>
      <c r="G197" s="26">
        <f>(G192+G193+G194)-(G195+G196)</f>
        <v>112262</v>
      </c>
      <c r="H197" s="28"/>
      <c r="I197" s="27">
        <f t="shared" ref="I197:I198" si="37">G197</f>
        <v>112262</v>
      </c>
      <c r="J197" s="6"/>
      <c r="K197" s="6"/>
      <c r="L197" s="6"/>
      <c r="M197" s="6"/>
    </row>
    <row r="198" spans="1:13" ht="15" customHeight="1" x14ac:dyDescent="0.25">
      <c r="A198" s="30" t="s">
        <v>184</v>
      </c>
      <c r="B198" s="16"/>
      <c r="C198" s="16" t="s">
        <v>185</v>
      </c>
      <c r="D198" s="17"/>
      <c r="E198" s="28">
        <v>0</v>
      </c>
      <c r="F198" s="27">
        <f t="shared" si="36"/>
        <v>0</v>
      </c>
      <c r="G198" s="28">
        <v>0</v>
      </c>
      <c r="H198" s="28"/>
      <c r="I198" s="27">
        <f t="shared" si="37"/>
        <v>0</v>
      </c>
      <c r="J198" s="6"/>
      <c r="K198" s="6"/>
      <c r="L198" s="6"/>
      <c r="M198" s="6"/>
    </row>
    <row r="199" spans="1:13" ht="15" customHeight="1" x14ac:dyDescent="0.25">
      <c r="A199" s="7">
        <v>0</v>
      </c>
      <c r="B199" s="16"/>
      <c r="C199" s="16" t="s">
        <v>185</v>
      </c>
      <c r="D199" s="7"/>
      <c r="E199" s="28">
        <v>0</v>
      </c>
      <c r="F199" s="27">
        <f>F198</f>
        <v>0</v>
      </c>
      <c r="G199" s="28">
        <v>0</v>
      </c>
      <c r="H199" s="46"/>
      <c r="I199" s="27">
        <f>I198</f>
        <v>0</v>
      </c>
      <c r="J199" s="6"/>
      <c r="K199" s="6"/>
      <c r="L199" s="6"/>
      <c r="M199" s="6"/>
    </row>
    <row r="200" spans="1:13" ht="15" customHeight="1" x14ac:dyDescent="0.25">
      <c r="A200" s="7" t="s">
        <v>58</v>
      </c>
      <c r="B200" s="16"/>
      <c r="C200" s="16" t="s">
        <v>186</v>
      </c>
      <c r="D200" s="17"/>
      <c r="E200" s="28">
        <v>0</v>
      </c>
      <c r="F200" s="27">
        <f>E200</f>
        <v>0</v>
      </c>
      <c r="G200" s="26">
        <v>-15</v>
      </c>
      <c r="H200" s="28"/>
      <c r="I200" s="27">
        <f>G200</f>
        <v>-15</v>
      </c>
      <c r="J200" s="6"/>
      <c r="K200" s="6"/>
      <c r="L200" s="6"/>
      <c r="M200" s="6"/>
    </row>
    <row r="201" spans="1:13" ht="15" hidden="1" customHeight="1" x14ac:dyDescent="0.25">
      <c r="A201" s="30" t="s">
        <v>187</v>
      </c>
      <c r="B201" s="16"/>
      <c r="C201" s="6"/>
      <c r="D201" s="7"/>
      <c r="E201" s="26"/>
      <c r="F201" s="46"/>
      <c r="G201" s="26"/>
      <c r="H201" s="46"/>
      <c r="I201" s="46"/>
      <c r="J201" s="6"/>
      <c r="K201" s="6"/>
      <c r="L201" s="6"/>
      <c r="M201" s="6"/>
    </row>
    <row r="202" spans="1:13" ht="15" hidden="1" customHeight="1" x14ac:dyDescent="0.25">
      <c r="A202" s="30" t="s">
        <v>188</v>
      </c>
      <c r="B202" s="16"/>
      <c r="C202" s="6"/>
      <c r="D202" s="7"/>
      <c r="E202" s="26">
        <v>58562.58</v>
      </c>
      <c r="F202" s="46"/>
      <c r="G202" s="26">
        <v>63504.66</v>
      </c>
      <c r="H202" s="46"/>
      <c r="I202" s="46"/>
      <c r="J202" s="6"/>
      <c r="K202" s="6"/>
      <c r="L202" s="6"/>
      <c r="M202" s="6"/>
    </row>
    <row r="203" spans="1:13" ht="15" hidden="1" customHeight="1" x14ac:dyDescent="0.25">
      <c r="A203" s="30" t="s">
        <v>189</v>
      </c>
      <c r="B203" s="16"/>
      <c r="C203" s="6"/>
      <c r="D203" s="17"/>
      <c r="E203" s="26">
        <v>58562.58</v>
      </c>
      <c r="F203" s="27"/>
      <c r="G203" s="26">
        <v>63504.66</v>
      </c>
      <c r="H203" s="28"/>
      <c r="I203" s="27">
        <f>-1*(G203+G203)</f>
        <v>-127009.32</v>
      </c>
      <c r="J203" s="6"/>
      <c r="K203" s="6"/>
      <c r="L203" s="6"/>
      <c r="M203" s="6"/>
    </row>
    <row r="204" spans="1:13" ht="15" customHeight="1" x14ac:dyDescent="0.25">
      <c r="A204" s="7">
        <v>0</v>
      </c>
      <c r="B204" s="16"/>
      <c r="C204" s="16" t="s">
        <v>190</v>
      </c>
      <c r="D204" s="7"/>
      <c r="E204" s="76">
        <f>E201+E203</f>
        <v>58562.58</v>
      </c>
      <c r="F204" s="27">
        <f>-1*E204</f>
        <v>-58562.58</v>
      </c>
      <c r="G204" s="26">
        <f>G201+G203</f>
        <v>63504.66</v>
      </c>
      <c r="H204" s="46"/>
      <c r="I204" s="27">
        <f>-1*G204</f>
        <v>-63504.66</v>
      </c>
      <c r="J204" s="6"/>
      <c r="K204" s="6"/>
      <c r="L204" s="6"/>
      <c r="M204" s="6"/>
    </row>
    <row r="205" spans="1:13" ht="15" hidden="1" customHeight="1" x14ac:dyDescent="0.25">
      <c r="A205" s="30" t="s">
        <v>191</v>
      </c>
      <c r="B205" s="16"/>
      <c r="C205" s="16"/>
      <c r="D205" s="17"/>
      <c r="E205" s="28">
        <v>0</v>
      </c>
      <c r="F205" s="27"/>
      <c r="G205" s="28">
        <v>0</v>
      </c>
      <c r="H205" s="28"/>
      <c r="I205" s="27">
        <f>G205*-1</f>
        <v>0</v>
      </c>
      <c r="J205" s="6"/>
      <c r="K205" s="6"/>
      <c r="L205" s="6"/>
      <c r="M205" s="6"/>
    </row>
    <row r="206" spans="1:13" ht="15" hidden="1" customHeight="1" x14ac:dyDescent="0.25">
      <c r="A206" s="30" t="s">
        <v>192</v>
      </c>
      <c r="B206" s="16"/>
      <c r="C206" s="6"/>
      <c r="D206" s="17"/>
      <c r="E206" s="28">
        <v>0</v>
      </c>
      <c r="F206" s="27"/>
      <c r="G206" s="28">
        <v>0</v>
      </c>
      <c r="H206" s="28"/>
      <c r="I206" s="27">
        <f t="shared" ref="I206:I207" si="38">-1*G206</f>
        <v>0</v>
      </c>
      <c r="J206" s="6"/>
      <c r="K206" s="6"/>
      <c r="L206" s="6"/>
      <c r="M206" s="6"/>
    </row>
    <row r="207" spans="1:13" ht="15" customHeight="1" x14ac:dyDescent="0.25">
      <c r="A207" s="7">
        <v>0</v>
      </c>
      <c r="B207" s="16"/>
      <c r="C207" s="16" t="s">
        <v>193</v>
      </c>
      <c r="D207" s="7"/>
      <c r="E207" s="26">
        <f>E205+E206</f>
        <v>0</v>
      </c>
      <c r="F207" s="27">
        <f>-1*E207</f>
        <v>0</v>
      </c>
      <c r="G207" s="26">
        <f>G205+G206</f>
        <v>0</v>
      </c>
      <c r="H207" s="46"/>
      <c r="I207" s="27">
        <f t="shared" si="38"/>
        <v>0</v>
      </c>
      <c r="J207" s="6"/>
      <c r="K207" s="6"/>
      <c r="L207" s="6"/>
      <c r="M207" s="6"/>
    </row>
    <row r="208" spans="1:13" ht="15" hidden="1" customHeight="1" x14ac:dyDescent="0.25">
      <c r="A208" s="30" t="s">
        <v>194</v>
      </c>
      <c r="B208" s="16"/>
      <c r="C208" s="6"/>
      <c r="D208" s="7"/>
      <c r="E208" s="31"/>
      <c r="F208" s="7"/>
      <c r="G208" s="31"/>
      <c r="H208" s="6"/>
      <c r="I208" s="6"/>
      <c r="J208" s="6"/>
      <c r="K208" s="6"/>
      <c r="L208" s="6"/>
      <c r="M208" s="6"/>
    </row>
    <row r="209" spans="1:13" ht="15" hidden="1" customHeight="1" x14ac:dyDescent="0.25">
      <c r="A209" s="29" t="s">
        <v>195</v>
      </c>
      <c r="B209" s="16"/>
      <c r="C209" s="23"/>
      <c r="D209" s="23">
        <f t="shared" ref="D209:D211" si="39">C209</f>
        <v>0</v>
      </c>
      <c r="E209" s="27">
        <v>214351.77</v>
      </c>
      <c r="F209" s="46"/>
      <c r="G209" s="27">
        <v>201873.85</v>
      </c>
      <c r="H209" s="28"/>
      <c r="I209" s="27"/>
      <c r="J209" s="21"/>
      <c r="K209" s="7"/>
      <c r="L209" s="7"/>
      <c r="M209" s="7"/>
    </row>
    <row r="210" spans="1:13" ht="15" hidden="1" customHeight="1" x14ac:dyDescent="0.25">
      <c r="A210" s="29" t="s">
        <v>196</v>
      </c>
      <c r="B210" s="16"/>
      <c r="C210" s="23"/>
      <c r="D210" s="23">
        <f t="shared" si="39"/>
        <v>0</v>
      </c>
      <c r="E210" s="27">
        <v>0</v>
      </c>
      <c r="F210" s="27"/>
      <c r="G210" s="27">
        <v>0</v>
      </c>
      <c r="H210" s="28"/>
      <c r="I210" s="27"/>
      <c r="J210" s="21"/>
      <c r="K210" s="7"/>
      <c r="L210" s="7"/>
      <c r="M210" s="7"/>
    </row>
    <row r="211" spans="1:13" ht="15" hidden="1" customHeight="1" x14ac:dyDescent="0.25">
      <c r="A211" s="29" t="s">
        <v>197</v>
      </c>
      <c r="B211" s="16"/>
      <c r="C211" s="23"/>
      <c r="D211" s="23">
        <f t="shared" si="39"/>
        <v>0</v>
      </c>
      <c r="E211" s="27">
        <v>0</v>
      </c>
      <c r="F211" s="27"/>
      <c r="G211" s="27">
        <v>0</v>
      </c>
      <c r="H211" s="28"/>
      <c r="I211" s="27"/>
      <c r="J211" s="21"/>
      <c r="K211" s="7"/>
      <c r="L211" s="7"/>
      <c r="M211" s="7"/>
    </row>
    <row r="212" spans="1:13" ht="15" hidden="1" customHeight="1" x14ac:dyDescent="0.25">
      <c r="A212" s="30" t="s">
        <v>198</v>
      </c>
      <c r="B212" s="16"/>
      <c r="C212" s="6"/>
      <c r="D212" s="7"/>
      <c r="E212" s="7">
        <v>0</v>
      </c>
      <c r="F212" s="7"/>
      <c r="G212" s="7">
        <v>0</v>
      </c>
      <c r="H212" s="6"/>
      <c r="I212" s="6"/>
      <c r="J212" s="6"/>
      <c r="K212" s="6"/>
      <c r="L212" s="6"/>
      <c r="M212" s="6"/>
    </row>
    <row r="213" spans="1:13" ht="15" hidden="1" customHeight="1" x14ac:dyDescent="0.25">
      <c r="A213" s="30" t="s">
        <v>199</v>
      </c>
      <c r="B213" s="16"/>
      <c r="C213" s="6"/>
      <c r="D213" s="7"/>
      <c r="E213" s="7">
        <v>0</v>
      </c>
      <c r="F213" s="7"/>
      <c r="G213" s="7">
        <v>0</v>
      </c>
      <c r="H213" s="6"/>
      <c r="I213" s="6"/>
      <c r="J213" s="6"/>
      <c r="K213" s="6"/>
      <c r="L213" s="6"/>
      <c r="M213" s="6"/>
    </row>
    <row r="214" spans="1:13" ht="15" customHeight="1" x14ac:dyDescent="0.25">
      <c r="A214" s="7">
        <v>0</v>
      </c>
      <c r="B214" s="16"/>
      <c r="C214" s="16" t="s">
        <v>200</v>
      </c>
      <c r="D214" s="7"/>
      <c r="E214" s="31">
        <f>E208+E209+E210+E211+E212+E213</f>
        <v>214351.77</v>
      </c>
      <c r="F214" s="27">
        <f>E214</f>
        <v>214351.77</v>
      </c>
      <c r="G214" s="31">
        <f>G208+G209+G210+G211+G212+G213</f>
        <v>201873.85</v>
      </c>
      <c r="H214" s="6"/>
      <c r="I214" s="27">
        <f>G214</f>
        <v>201873.85</v>
      </c>
      <c r="J214" s="6"/>
      <c r="K214" s="6"/>
      <c r="L214" s="6"/>
      <c r="M214" s="6"/>
    </row>
    <row r="215" spans="1:13" ht="15" hidden="1" customHeight="1" x14ac:dyDescent="0.25">
      <c r="A215" s="30" t="s">
        <v>201</v>
      </c>
      <c r="B215" s="16"/>
      <c r="C215" s="6"/>
      <c r="D215" s="7"/>
      <c r="E215" s="7">
        <v>0</v>
      </c>
      <c r="F215" s="7"/>
      <c r="G215" s="7">
        <v>0</v>
      </c>
      <c r="H215" s="6"/>
      <c r="I215" s="6"/>
      <c r="J215" s="6"/>
      <c r="K215" s="6"/>
      <c r="L215" s="6"/>
      <c r="M215" s="6"/>
    </row>
    <row r="216" spans="1:13" ht="15" hidden="1" customHeight="1" x14ac:dyDescent="0.25">
      <c r="A216" s="30" t="s">
        <v>202</v>
      </c>
      <c r="B216" s="16"/>
      <c r="C216" s="6"/>
      <c r="D216" s="7"/>
      <c r="E216" s="7">
        <v>0</v>
      </c>
      <c r="F216" s="7"/>
      <c r="G216" s="7">
        <v>0</v>
      </c>
      <c r="H216" s="6"/>
      <c r="I216" s="6"/>
      <c r="J216" s="6"/>
      <c r="K216" s="6"/>
      <c r="L216" s="6"/>
      <c r="M216" s="6"/>
    </row>
    <row r="217" spans="1:13" ht="15" hidden="1" customHeight="1" x14ac:dyDescent="0.25">
      <c r="A217" s="41" t="s">
        <v>203</v>
      </c>
      <c r="B217" s="16"/>
      <c r="C217" s="20"/>
      <c r="D217" s="20"/>
      <c r="E217" s="27">
        <v>0</v>
      </c>
      <c r="F217" s="27"/>
      <c r="G217" s="27">
        <v>0</v>
      </c>
      <c r="H217" s="28"/>
      <c r="I217" s="27"/>
      <c r="J217" s="21"/>
      <c r="K217" s="7"/>
      <c r="L217" s="7"/>
      <c r="M217" s="7"/>
    </row>
    <row r="218" spans="1:13" ht="15" hidden="1" customHeight="1" x14ac:dyDescent="0.25">
      <c r="A218" s="29" t="s">
        <v>204</v>
      </c>
      <c r="B218" s="16"/>
      <c r="C218" s="23" t="str">
        <f>UPPER(A218)</f>
        <v xml:space="preserve">    OTHER EXPENSE</v>
      </c>
      <c r="D218" s="23"/>
      <c r="E218" s="27">
        <v>0</v>
      </c>
      <c r="F218" s="27">
        <f t="shared" ref="F218:F219" si="40">E218</f>
        <v>0</v>
      </c>
      <c r="G218" s="27">
        <v>0</v>
      </c>
      <c r="H218" s="28"/>
      <c r="I218" s="27">
        <f t="shared" ref="I218:I219" si="41">G218</f>
        <v>0</v>
      </c>
      <c r="J218" s="21"/>
      <c r="K218" s="7"/>
      <c r="L218" s="7"/>
      <c r="M218" s="7"/>
    </row>
    <row r="219" spans="1:13" ht="15" hidden="1" customHeight="1" x14ac:dyDescent="0.25">
      <c r="A219" s="29">
        <v>0</v>
      </c>
      <c r="B219" s="16"/>
      <c r="C219" s="23" t="s">
        <v>63</v>
      </c>
      <c r="D219" s="23"/>
      <c r="E219" s="27">
        <v>0</v>
      </c>
      <c r="F219" s="27">
        <f t="shared" si="40"/>
        <v>0</v>
      </c>
      <c r="G219" s="27">
        <v>0</v>
      </c>
      <c r="H219" s="28"/>
      <c r="I219" s="27">
        <f t="shared" si="41"/>
        <v>0</v>
      </c>
      <c r="J219" s="21"/>
      <c r="K219" s="7"/>
      <c r="L219" s="7"/>
      <c r="M219" s="7"/>
    </row>
    <row r="220" spans="1:13" ht="15" hidden="1" customHeight="1" x14ac:dyDescent="0.25">
      <c r="A220" s="57" t="s">
        <v>205</v>
      </c>
      <c r="B220" s="2"/>
      <c r="C220" s="2"/>
      <c r="D220" s="2"/>
      <c r="E220" s="2">
        <v>0</v>
      </c>
      <c r="F220" s="2"/>
      <c r="G220" s="2">
        <v>0</v>
      </c>
      <c r="H220" s="2"/>
      <c r="I220" s="2"/>
      <c r="J220" s="2"/>
      <c r="K220" s="2"/>
      <c r="L220" s="2"/>
      <c r="M220" s="2"/>
    </row>
    <row r="221" spans="1:13" ht="15" hidden="1" customHeight="1" x14ac:dyDescent="0.25">
      <c r="A221" s="29" t="s">
        <v>63</v>
      </c>
      <c r="B221" s="16"/>
      <c r="C221" s="48" t="str">
        <f>A221</f>
        <v/>
      </c>
      <c r="D221" s="20"/>
      <c r="E221" s="27">
        <v>0</v>
      </c>
      <c r="F221" s="27">
        <f t="shared" ref="F221:F224" si="42">E221</f>
        <v>0</v>
      </c>
      <c r="G221" s="27">
        <v>0</v>
      </c>
      <c r="H221" s="28"/>
      <c r="I221" s="27">
        <f t="shared" ref="I221:I224" si="43">G221</f>
        <v>0</v>
      </c>
      <c r="J221" s="21"/>
      <c r="K221" s="7"/>
      <c r="L221" s="7"/>
      <c r="M221" s="7"/>
    </row>
    <row r="222" spans="1:13" ht="15" hidden="1" customHeight="1" x14ac:dyDescent="0.25">
      <c r="A222" s="29" t="s">
        <v>206</v>
      </c>
      <c r="B222" s="16"/>
      <c r="C222" s="23" t="str">
        <f>UPPER(A222)</f>
        <v xml:space="preserve">    TOTAL OTHER EXPENSE</v>
      </c>
      <c r="D222" s="23"/>
      <c r="E222" s="45">
        <v>0</v>
      </c>
      <c r="F222" s="27">
        <f t="shared" si="42"/>
        <v>0</v>
      </c>
      <c r="G222" s="45">
        <v>0</v>
      </c>
      <c r="H222" s="28"/>
      <c r="I222" s="27">
        <f t="shared" si="43"/>
        <v>0</v>
      </c>
      <c r="J222" s="21"/>
      <c r="K222" s="7"/>
      <c r="L222" s="7"/>
      <c r="M222" s="7"/>
    </row>
    <row r="223" spans="1:13" ht="15" customHeight="1" x14ac:dyDescent="0.25">
      <c r="A223" s="23" t="s">
        <v>207</v>
      </c>
      <c r="B223" s="16"/>
      <c r="C223" s="16" t="s">
        <v>31</v>
      </c>
      <c r="D223" s="17"/>
      <c r="E223" s="58">
        <v>-214351.77</v>
      </c>
      <c r="F223" s="27">
        <f t="shared" si="42"/>
        <v>-214351.77</v>
      </c>
      <c r="G223" s="58">
        <v>-364989.97</v>
      </c>
      <c r="H223" s="16"/>
      <c r="I223" s="27">
        <f t="shared" si="43"/>
        <v>-364989.97</v>
      </c>
      <c r="J223" s="16"/>
      <c r="K223" s="16"/>
      <c r="L223" s="16"/>
      <c r="M223" s="16"/>
    </row>
    <row r="224" spans="1:13" ht="15" customHeight="1" x14ac:dyDescent="0.25">
      <c r="A224" s="7">
        <v>0</v>
      </c>
      <c r="B224" s="16"/>
      <c r="C224" s="16" t="s">
        <v>34</v>
      </c>
      <c r="D224" s="7"/>
      <c r="E224" s="31">
        <f>E215+E216+E217</f>
        <v>0</v>
      </c>
      <c r="F224" s="27">
        <f t="shared" si="42"/>
        <v>0</v>
      </c>
      <c r="G224" s="31">
        <f>G215+G216+G217</f>
        <v>0</v>
      </c>
      <c r="H224" s="6"/>
      <c r="I224" s="27">
        <f t="shared" si="43"/>
        <v>0</v>
      </c>
      <c r="J224" s="6"/>
      <c r="K224" s="6"/>
      <c r="L224" s="6"/>
      <c r="M224" s="6"/>
    </row>
    <row r="225" spans="1:13" ht="15" customHeight="1" x14ac:dyDescent="0.25">
      <c r="A225" s="14"/>
      <c r="B225" s="16"/>
      <c r="C225" s="20"/>
      <c r="D225" s="20"/>
      <c r="E225" s="27"/>
      <c r="F225" s="27"/>
      <c r="G225" s="27"/>
      <c r="H225" s="28"/>
      <c r="I225" s="27"/>
      <c r="J225" s="21"/>
      <c r="K225" s="7"/>
      <c r="L225" s="7"/>
      <c r="M225" s="7"/>
    </row>
    <row r="226" spans="1:13" ht="15" customHeight="1" x14ac:dyDescent="0.25">
      <c r="A226" s="22">
        <v>0</v>
      </c>
      <c r="B226" s="16"/>
      <c r="C226" s="23" t="s">
        <v>208</v>
      </c>
      <c r="D226" s="23" t="str">
        <f>C226</f>
        <v xml:space="preserve">          Net Other Income / Expenses</v>
      </c>
      <c r="E226" s="49">
        <f>E186+E190+E191+E197+E199+E200+E204+E207+E224+E223+E214</f>
        <v>264684.32</v>
      </c>
      <c r="F226" s="49">
        <f>F186+F190+F191+F197+F199+F200+F204+F207+F223+F224+F214</f>
        <v>147559.15999999997</v>
      </c>
      <c r="G226" s="49">
        <f>G186+G190+G191+G197+G198+G200+G203+G224+G223+G199+G204+G207+G214</f>
        <v>153194.42000000004</v>
      </c>
      <c r="H226" s="45"/>
      <c r="I226" s="49">
        <f>I186+I190+I191+I197+I199+I200+I204+I207+I205+I214+I223+I224</f>
        <v>-37319.559999999939</v>
      </c>
      <c r="J226" s="21"/>
      <c r="K226" s="7"/>
      <c r="L226" s="7"/>
      <c r="M226" s="7"/>
    </row>
    <row r="227" spans="1:13" ht="22.5" customHeight="1" thickBot="1" x14ac:dyDescent="0.3">
      <c r="A227" s="22" t="s">
        <v>209</v>
      </c>
      <c r="B227" s="16"/>
      <c r="C227" s="48" t="s">
        <v>210</v>
      </c>
      <c r="D227" s="23"/>
      <c r="E227" s="59">
        <v>334531.28999999998</v>
      </c>
      <c r="F227" s="60">
        <f>F168+F226</f>
        <v>326993.36999999994</v>
      </c>
      <c r="G227" s="59">
        <v>273543.86</v>
      </c>
      <c r="H227" s="28"/>
      <c r="I227" s="60">
        <f>I168+I226</f>
        <v>273543.86000000022</v>
      </c>
      <c r="J227" s="21"/>
      <c r="K227" s="7"/>
      <c r="L227" s="7"/>
      <c r="M227" s="7"/>
    </row>
    <row r="228" spans="1:13" ht="15" customHeight="1" thickTop="1" x14ac:dyDescent="0.25">
      <c r="A228" s="7"/>
      <c r="B228" s="6"/>
      <c r="C228" s="61"/>
      <c r="D228" s="21"/>
      <c r="E228" s="17"/>
      <c r="F228" s="62"/>
      <c r="G228" s="28"/>
      <c r="H228" s="46"/>
      <c r="I228" s="46"/>
      <c r="J228" s="61"/>
      <c r="K228" s="6"/>
      <c r="L228" s="6"/>
      <c r="M228" s="6"/>
    </row>
    <row r="229" spans="1:13" ht="15" hidden="1" customHeight="1" x14ac:dyDescent="0.25">
      <c r="A229" s="7">
        <v>0</v>
      </c>
      <c r="B229" s="6"/>
      <c r="C229" s="61"/>
      <c r="D229" s="21"/>
      <c r="E229" s="17">
        <v>0</v>
      </c>
      <c r="F229" s="62">
        <f>F168+F226</f>
        <v>326993.36999999994</v>
      </c>
      <c r="G229" s="28">
        <v>0</v>
      </c>
      <c r="H229" s="46"/>
      <c r="I229" s="62">
        <f>I168+I226</f>
        <v>273543.86000000022</v>
      </c>
      <c r="J229" s="61"/>
      <c r="K229" s="6"/>
      <c r="L229" s="6"/>
      <c r="M229" s="6"/>
    </row>
    <row r="230" spans="1:13" ht="15" hidden="1" customHeight="1" x14ac:dyDescent="0.25">
      <c r="A230" s="7">
        <v>0</v>
      </c>
      <c r="B230" s="6"/>
      <c r="C230" s="61"/>
      <c r="D230" s="21"/>
      <c r="E230" s="21">
        <v>0</v>
      </c>
      <c r="F230" s="21">
        <f>F227-F229</f>
        <v>0</v>
      </c>
      <c r="G230" s="21">
        <v>0</v>
      </c>
      <c r="H230" s="6"/>
      <c r="I230" s="6">
        <f>I227-I229</f>
        <v>0</v>
      </c>
      <c r="J230" s="61"/>
      <c r="K230" s="6"/>
      <c r="L230" s="6"/>
      <c r="M230" s="6"/>
    </row>
    <row r="232" spans="1:13" x14ac:dyDescent="0.25">
      <c r="E232" s="1">
        <v>334611.28999999998</v>
      </c>
      <c r="F232" s="1">
        <v>334611.28999999998</v>
      </c>
    </row>
    <row r="233" spans="1:13" x14ac:dyDescent="0.25">
      <c r="E233" s="63">
        <f>+E232-E227</f>
        <v>80</v>
      </c>
      <c r="F233" s="63">
        <f>+F232-F227</f>
        <v>7617.9200000000419</v>
      </c>
    </row>
    <row r="235" spans="1:13" x14ac:dyDescent="0.25">
      <c r="F235" s="63">
        <f>+F36+F186+F191+F197</f>
        <v>1551593.46</v>
      </c>
      <c r="I235" s="63">
        <f>+I36+I186+I191+I197+I200</f>
        <v>1618408.3</v>
      </c>
    </row>
    <row r="236" spans="1:13" x14ac:dyDescent="0.25">
      <c r="C236" t="s">
        <v>211</v>
      </c>
      <c r="F236" s="1">
        <v>1562687.88</v>
      </c>
      <c r="I236">
        <v>1618690.14</v>
      </c>
    </row>
    <row r="237" spans="1:13" x14ac:dyDescent="0.25">
      <c r="F237" s="64">
        <f>+F236-F235</f>
        <v>11094.419999999925</v>
      </c>
      <c r="I237" s="64">
        <f>+I236-I235</f>
        <v>281.83999999985099</v>
      </c>
    </row>
    <row r="238" spans="1:13" x14ac:dyDescent="0.25">
      <c r="C238" t="s">
        <v>212</v>
      </c>
      <c r="F238" s="1">
        <v>1228076.5900000001</v>
      </c>
      <c r="I238">
        <v>1182030.1599999999</v>
      </c>
    </row>
    <row r="239" spans="1:13" x14ac:dyDescent="0.25">
      <c r="F239" s="63">
        <f>+F163-F204</f>
        <v>1224600.0900000001</v>
      </c>
      <c r="I239" s="63">
        <f>+I163-I204</f>
        <v>1181748.3199999998</v>
      </c>
    </row>
    <row r="240" spans="1:13" x14ac:dyDescent="0.25">
      <c r="F240" s="63">
        <f>+F238-F239</f>
        <v>3476.5</v>
      </c>
      <c r="I240" s="63">
        <f>+I238-I239</f>
        <v>281.84000000008382</v>
      </c>
    </row>
    <row r="242" spans="6:6" x14ac:dyDescent="0.25">
      <c r="F242" s="63">
        <f>+F233-7537.92</f>
        <v>80.000000000041837</v>
      </c>
    </row>
  </sheetData>
  <mergeCells count="7">
    <mergeCell ref="B7:I7"/>
    <mergeCell ref="C1:I1"/>
    <mergeCell ref="B2:I2"/>
    <mergeCell ref="B3:I3"/>
    <mergeCell ref="B4:I4"/>
    <mergeCell ref="B5:I5"/>
    <mergeCell ref="B6:I6"/>
  </mergeCells>
  <printOptions horizontalCentered="1"/>
  <pageMargins left="0.48" right="0.48" top="0.81" bottom="0.81" header="0.31" footer="0.31"/>
  <pageSetup fitToHeight="0" orientation="portrait"/>
  <headerFooter>
    <oddHeader>&amp;L&amp;11&amp;"Arial"&amp;C&amp;11&amp;"Arial"&amp;R&amp;11&amp;"Arial"</oddHeader>
    <oddFooter xml:space="preserve">&amp;L&amp;11&amp;"Arial"&amp;C&amp;11&amp;"Arial"&amp;R&amp;11&amp;"Arial"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237"/>
  <sheetViews>
    <sheetView tabSelected="1" topLeftCell="B2" workbookViewId="0">
      <selection activeCell="L204" sqref="L204"/>
    </sheetView>
  </sheetViews>
  <sheetFormatPr defaultColWidth="10.28515625" defaultRowHeight="15" x14ac:dyDescent="0.25"/>
  <cols>
    <col min="1" max="1" width="10.7109375" style="1" hidden="1" customWidth="1"/>
    <col min="2" max="2" width="3.7109375" customWidth="1"/>
    <col min="3" max="3" width="66" customWidth="1"/>
    <col min="4" max="5" width="10.7109375" style="1" hidden="1" customWidth="1"/>
    <col min="6" max="6" width="24" style="1" customWidth="1"/>
    <col min="7" max="7" width="10.7109375" style="1" hidden="1" customWidth="1"/>
    <col min="8" max="8" width="1.140625" customWidth="1"/>
    <col min="9" max="9" width="24" customWidth="1"/>
    <col min="10" max="13" width="10.28515625" customWidth="1"/>
  </cols>
  <sheetData>
    <row r="1" spans="1:229" ht="18" hidden="1" customHeight="1" x14ac:dyDescent="0.25">
      <c r="A1" s="5" t="s">
        <v>0</v>
      </c>
      <c r="B1" s="6"/>
      <c r="C1" s="81" t="s">
        <v>0</v>
      </c>
      <c r="D1" s="81"/>
      <c r="E1" s="81"/>
      <c r="F1" s="81"/>
      <c r="G1" s="81"/>
      <c r="H1" s="81"/>
      <c r="I1" s="81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pans="1:229" ht="22.5" customHeight="1" x14ac:dyDescent="0.25">
      <c r="A2" s="5" t="s">
        <v>1</v>
      </c>
      <c r="B2" s="82" t="str">
        <f>REPLACE(A2,1,7," ")</f>
        <v xml:space="preserve"> Saint Pius X Parish, Fairfield </v>
      </c>
      <c r="C2" s="83"/>
      <c r="D2" s="84"/>
      <c r="E2" s="84"/>
      <c r="F2" s="84"/>
      <c r="G2" s="84"/>
      <c r="H2" s="82"/>
      <c r="I2" s="82"/>
      <c r="J2" s="6"/>
      <c r="K2" s="6"/>
      <c r="L2" s="6"/>
      <c r="M2" s="6"/>
    </row>
    <row r="3" spans="1:229" ht="18" customHeight="1" x14ac:dyDescent="0.25">
      <c r="A3" s="5" t="s">
        <v>2</v>
      </c>
      <c r="B3" s="85" t="s">
        <v>3</v>
      </c>
      <c r="C3" s="83"/>
      <c r="D3" s="85"/>
      <c r="E3" s="85"/>
      <c r="F3" s="85"/>
      <c r="G3" s="85"/>
      <c r="H3" s="85"/>
      <c r="I3" s="85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1:229" ht="18" hidden="1" customHeight="1" x14ac:dyDescent="0.25">
      <c r="A4" s="9" t="s">
        <v>4</v>
      </c>
      <c r="B4" s="86" t="str">
        <f>A4</f>
        <v>Jul 01, 2021-Jun 30, 2022</v>
      </c>
      <c r="C4" s="83"/>
      <c r="D4" s="87"/>
      <c r="E4" s="88"/>
      <c r="F4" s="89"/>
      <c r="G4" s="89"/>
      <c r="H4" s="86"/>
      <c r="I4" s="86"/>
      <c r="J4" s="11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</row>
    <row r="5" spans="1:229" ht="15" customHeight="1" x14ac:dyDescent="0.25">
      <c r="A5" s="12" t="s">
        <v>5</v>
      </c>
      <c r="B5" s="90" t="s">
        <v>6</v>
      </c>
      <c r="C5" s="85"/>
      <c r="D5" s="85"/>
      <c r="E5" s="85"/>
      <c r="F5" s="85"/>
      <c r="G5" s="85"/>
      <c r="H5" s="85"/>
      <c r="I5" s="85"/>
      <c r="J5" s="11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</row>
    <row r="6" spans="1:229" ht="3.75" customHeight="1" x14ac:dyDescent="0.25">
      <c r="A6" s="12"/>
      <c r="B6" s="83"/>
      <c r="C6" s="91"/>
      <c r="D6" s="91"/>
      <c r="E6" s="91"/>
      <c r="F6" s="91"/>
      <c r="G6" s="91"/>
      <c r="H6" s="91"/>
      <c r="I6" s="91"/>
      <c r="J6" s="11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pans="1:229" ht="3.75" customHeight="1" x14ac:dyDescent="0.25">
      <c r="A7" s="13"/>
      <c r="B7" s="80"/>
      <c r="C7" s="80"/>
      <c r="D7" s="80"/>
      <c r="E7" s="80"/>
      <c r="F7" s="80"/>
      <c r="G7" s="80"/>
      <c r="H7" s="80"/>
      <c r="I7" s="80"/>
      <c r="J7" s="6"/>
      <c r="K7" s="6"/>
      <c r="L7" s="6"/>
      <c r="M7" s="6"/>
    </row>
    <row r="8" spans="1:229" ht="3.75" customHeight="1" x14ac:dyDescent="0.25">
      <c r="A8" s="14"/>
      <c r="B8" s="6"/>
      <c r="C8" s="14"/>
      <c r="D8" s="14"/>
      <c r="E8" s="14"/>
      <c r="F8" s="14"/>
      <c r="G8" s="14"/>
      <c r="H8" s="6"/>
      <c r="I8" s="6"/>
      <c r="J8" s="6"/>
      <c r="K8" s="6"/>
      <c r="L8" s="6"/>
      <c r="M8" s="6"/>
    </row>
    <row r="9" spans="1:229" ht="9.75" hidden="1" customHeight="1" x14ac:dyDescent="0.25">
      <c r="A9" s="14">
        <v>0</v>
      </c>
      <c r="B9" s="6"/>
      <c r="C9" s="6"/>
      <c r="D9" s="14"/>
      <c r="E9" s="15" t="s">
        <v>4</v>
      </c>
      <c r="F9" s="14"/>
      <c r="G9" s="15" t="s">
        <v>7</v>
      </c>
      <c r="H9" s="6"/>
      <c r="I9" s="6"/>
      <c r="J9" s="7"/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1:229" ht="33.75" customHeight="1" x14ac:dyDescent="0.25">
      <c r="A10" s="7">
        <v>0</v>
      </c>
      <c r="B10" s="16"/>
      <c r="C10" s="16"/>
      <c r="D10" s="17"/>
      <c r="E10" s="18" t="s">
        <v>8</v>
      </c>
      <c r="F10" s="19" t="str">
        <f>CONCATENATE(" ",TEXT("6/30/2022","yyyy"))</f>
        <v xml:space="preserve"> 2022</v>
      </c>
      <c r="G10" s="17" t="s">
        <v>9</v>
      </c>
      <c r="H10" s="16"/>
      <c r="I10" s="19" t="str">
        <f>CONCATENATE("",TEXT(EOMONTH("6/30/2022",-12),"yyyy"))</f>
        <v>2021</v>
      </c>
      <c r="J10" s="6"/>
      <c r="K10" s="6"/>
      <c r="L10" s="6"/>
      <c r="M10" s="6"/>
    </row>
    <row r="11" spans="1:229" ht="7.5" customHeight="1" x14ac:dyDescent="0.25">
      <c r="A11" s="14"/>
      <c r="B11" s="16"/>
      <c r="C11" s="16"/>
      <c r="D11" s="20"/>
      <c r="E11" s="20"/>
      <c r="F11" s="20"/>
      <c r="G11" s="20"/>
      <c r="H11" s="16"/>
      <c r="I11" s="16"/>
      <c r="J11" s="21"/>
      <c r="K11" s="7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t="15" customHeight="1" x14ac:dyDescent="0.25">
      <c r="A12" s="22" t="s">
        <v>10</v>
      </c>
      <c r="B12" s="23" t="s">
        <v>11</v>
      </c>
      <c r="C12" s="16"/>
      <c r="D12" s="23" t="str">
        <f>B12</f>
        <v>REVENUE, SUPPORT AND OTHER CHANGES</v>
      </c>
      <c r="E12" s="24"/>
      <c r="F12" s="20"/>
      <c r="G12" s="24"/>
      <c r="H12" s="16"/>
      <c r="I12" s="16"/>
      <c r="J12" s="21"/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</row>
    <row r="13" spans="1:229" ht="15" hidden="1" customHeight="1" x14ac:dyDescent="0.25">
      <c r="A13" s="22" t="s">
        <v>12</v>
      </c>
      <c r="B13" s="16"/>
      <c r="C13" s="23" t="str">
        <f>UPPER(A13)</f>
        <v xml:space="preserve">      INCOME</v>
      </c>
      <c r="D13" s="23" t="str">
        <f>C13</f>
        <v xml:space="preserve">      INCOME</v>
      </c>
      <c r="E13" s="25"/>
      <c r="F13" s="25"/>
      <c r="G13" s="25"/>
      <c r="H13" s="16"/>
      <c r="I13" s="16"/>
      <c r="J13" s="21"/>
      <c r="K13" s="7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</row>
    <row r="14" spans="1:229" ht="15" customHeight="1" x14ac:dyDescent="0.25">
      <c r="A14" s="7" t="s">
        <v>13</v>
      </c>
      <c r="B14" s="16"/>
      <c r="C14" s="16" t="s">
        <v>14</v>
      </c>
      <c r="D14" s="17"/>
      <c r="E14" s="26">
        <v>1019755.34</v>
      </c>
      <c r="F14" s="27">
        <f t="shared" ref="F14:F16" si="0">E14</f>
        <v>1019755.34</v>
      </c>
      <c r="G14" s="26">
        <v>955584.04</v>
      </c>
      <c r="H14" s="28"/>
      <c r="I14" s="27">
        <f t="shared" ref="I14:I15" si="1">G14</f>
        <v>955584.04</v>
      </c>
      <c r="J14" s="6"/>
      <c r="K14" s="6"/>
      <c r="L14" s="6"/>
      <c r="M14" s="6"/>
    </row>
    <row r="15" spans="1:229" ht="15" hidden="1" customHeight="1" x14ac:dyDescent="0.25">
      <c r="A15" s="29" t="s">
        <v>15</v>
      </c>
      <c r="B15" s="16"/>
      <c r="C15" s="16"/>
      <c r="D15" s="17"/>
      <c r="E15" s="28">
        <v>0</v>
      </c>
      <c r="F15" s="27">
        <f t="shared" si="0"/>
        <v>0</v>
      </c>
      <c r="G15" s="28">
        <v>0</v>
      </c>
      <c r="H15" s="28"/>
      <c r="I15" s="27">
        <f t="shared" si="1"/>
        <v>0</v>
      </c>
      <c r="J15" s="6"/>
      <c r="K15" s="6"/>
      <c r="L15" s="6"/>
      <c r="M15" s="6"/>
    </row>
    <row r="16" spans="1:229" ht="15" hidden="1" customHeight="1" x14ac:dyDescent="0.25">
      <c r="A16" s="30" t="s">
        <v>16</v>
      </c>
      <c r="B16" s="6"/>
      <c r="C16" s="6"/>
      <c r="D16" s="7"/>
      <c r="E16" s="31">
        <v>51444.89</v>
      </c>
      <c r="F16" s="27">
        <f t="shared" si="0"/>
        <v>51444.89</v>
      </c>
      <c r="G16" s="31">
        <v>35160.300000000003</v>
      </c>
      <c r="H16" s="6"/>
      <c r="I16" s="6"/>
      <c r="J16" s="6"/>
      <c r="K16" s="6"/>
      <c r="L16" s="6"/>
      <c r="M16" s="6"/>
    </row>
    <row r="17" spans="1:13" ht="15" customHeight="1" x14ac:dyDescent="0.25">
      <c r="A17" s="7">
        <v>0</v>
      </c>
      <c r="B17" s="16"/>
      <c r="C17" s="16" t="s">
        <v>17</v>
      </c>
      <c r="D17" s="17"/>
      <c r="E17" s="26">
        <f>E15+E16</f>
        <v>51444.89</v>
      </c>
      <c r="F17" s="27">
        <f>E17+7537.92</f>
        <v>58982.81</v>
      </c>
      <c r="G17" s="26">
        <f>G15+G16</f>
        <v>35160.300000000003</v>
      </c>
      <c r="H17" s="28"/>
      <c r="I17" s="27">
        <f>G17</f>
        <v>35160.300000000003</v>
      </c>
      <c r="J17" s="6"/>
      <c r="K17" s="6"/>
      <c r="L17" s="6"/>
      <c r="M17" s="6"/>
    </row>
    <row r="18" spans="1:13" ht="15" hidden="1" customHeight="1" x14ac:dyDescent="0.25">
      <c r="A18" s="30" t="s">
        <v>18</v>
      </c>
      <c r="B18" s="6"/>
      <c r="C18" s="6"/>
      <c r="D18" s="7"/>
      <c r="E18" s="31">
        <v>8057.72</v>
      </c>
      <c r="F18" s="7"/>
      <c r="G18" s="31">
        <v>5559.52</v>
      </c>
      <c r="H18" s="6"/>
      <c r="I18" s="6"/>
      <c r="J18" s="6"/>
      <c r="K18" s="6"/>
      <c r="L18" s="6"/>
      <c r="M18" s="6"/>
    </row>
    <row r="19" spans="1:13" ht="15" hidden="1" customHeight="1" x14ac:dyDescent="0.25">
      <c r="A19" s="30" t="s">
        <v>19</v>
      </c>
      <c r="B19" s="6"/>
      <c r="C19" s="6"/>
      <c r="D19" s="7"/>
      <c r="E19" s="7">
        <v>0</v>
      </c>
      <c r="F19" s="7"/>
      <c r="G19" s="7">
        <v>0</v>
      </c>
      <c r="H19" s="6"/>
      <c r="I19" s="6"/>
      <c r="J19" s="6"/>
      <c r="K19" s="6"/>
      <c r="L19" s="6"/>
      <c r="M19" s="6"/>
    </row>
    <row r="20" spans="1:13" ht="15" customHeight="1" x14ac:dyDescent="0.25">
      <c r="A20" s="7">
        <v>0</v>
      </c>
      <c r="B20" s="16"/>
      <c r="C20" s="16" t="s">
        <v>20</v>
      </c>
      <c r="D20" s="17"/>
      <c r="E20" s="26">
        <f>E18+E19</f>
        <v>8057.72</v>
      </c>
      <c r="F20" s="27">
        <f t="shared" ref="F20:F22" si="2">E20</f>
        <v>8057.72</v>
      </c>
      <c r="G20" s="26">
        <f>G18+G19</f>
        <v>5559.52</v>
      </c>
      <c r="H20" s="28"/>
      <c r="I20" s="27">
        <f t="shared" ref="I20:I22" si="3">G20</f>
        <v>5559.52</v>
      </c>
      <c r="J20" s="6"/>
      <c r="K20" s="6"/>
      <c r="L20" s="6"/>
      <c r="M20" s="6"/>
    </row>
    <row r="21" spans="1:13" ht="15" hidden="1" customHeight="1" x14ac:dyDescent="0.25">
      <c r="A21" s="30" t="s">
        <v>21</v>
      </c>
      <c r="B21" s="16"/>
      <c r="C21" s="16"/>
      <c r="D21" s="17"/>
      <c r="E21" s="26">
        <v>6102</v>
      </c>
      <c r="F21" s="27">
        <f t="shared" si="2"/>
        <v>6102</v>
      </c>
      <c r="G21" s="26">
        <v>5829</v>
      </c>
      <c r="H21" s="28"/>
      <c r="I21" s="27">
        <f t="shared" si="3"/>
        <v>5829</v>
      </c>
      <c r="J21" s="6"/>
      <c r="K21" s="6"/>
      <c r="L21" s="6"/>
      <c r="M21" s="6"/>
    </row>
    <row r="22" spans="1:13" ht="15" hidden="1" customHeight="1" x14ac:dyDescent="0.25">
      <c r="A22" s="30" t="s">
        <v>22</v>
      </c>
      <c r="B22" s="16"/>
      <c r="C22" s="16"/>
      <c r="D22" s="17"/>
      <c r="E22" s="26">
        <v>1950</v>
      </c>
      <c r="F22" s="27">
        <f t="shared" si="2"/>
        <v>1950</v>
      </c>
      <c r="G22" s="26">
        <v>5450</v>
      </c>
      <c r="H22" s="28"/>
      <c r="I22" s="27">
        <f t="shared" si="3"/>
        <v>5450</v>
      </c>
      <c r="J22" s="6"/>
      <c r="K22" s="6"/>
      <c r="L22" s="6"/>
      <c r="M22" s="6"/>
    </row>
    <row r="23" spans="1:13" ht="15" hidden="1" customHeight="1" x14ac:dyDescent="0.25">
      <c r="A23" s="30" t="s">
        <v>23</v>
      </c>
      <c r="B23" s="6"/>
      <c r="C23" s="6"/>
      <c r="D23" s="7"/>
      <c r="E23" s="7">
        <v>0</v>
      </c>
      <c r="F23" s="7"/>
      <c r="G23" s="7">
        <v>0</v>
      </c>
      <c r="H23" s="6"/>
      <c r="I23" s="6"/>
      <c r="J23" s="6"/>
      <c r="K23" s="6"/>
      <c r="L23" s="6"/>
      <c r="M23" s="6"/>
    </row>
    <row r="24" spans="1:13" ht="15" customHeight="1" x14ac:dyDescent="0.25">
      <c r="A24" s="7">
        <v>0</v>
      </c>
      <c r="B24" s="16"/>
      <c r="C24" s="16" t="s">
        <v>24</v>
      </c>
      <c r="D24" s="17"/>
      <c r="E24" s="26">
        <f>E21+E22+E23</f>
        <v>8052</v>
      </c>
      <c r="F24" s="27">
        <f t="shared" ref="F24:F26" si="4">E24</f>
        <v>8052</v>
      </c>
      <c r="G24" s="26">
        <f>G21+G22+G23</f>
        <v>11279</v>
      </c>
      <c r="H24" s="28"/>
      <c r="I24" s="27">
        <f t="shared" ref="I24:I26" si="5">G24</f>
        <v>11279</v>
      </c>
      <c r="J24" s="6"/>
      <c r="K24" s="6"/>
      <c r="L24" s="6"/>
      <c r="M24" s="6"/>
    </row>
    <row r="25" spans="1:13" ht="15" hidden="1" customHeight="1" x14ac:dyDescent="0.25">
      <c r="A25" s="30" t="s">
        <v>25</v>
      </c>
      <c r="B25" s="16"/>
      <c r="C25" s="16"/>
      <c r="D25" s="17"/>
      <c r="E25" s="26">
        <v>43810</v>
      </c>
      <c r="F25" s="27">
        <f t="shared" si="4"/>
        <v>43810</v>
      </c>
      <c r="G25" s="26">
        <v>56534.25</v>
      </c>
      <c r="H25" s="28"/>
      <c r="I25" s="27">
        <f t="shared" si="5"/>
        <v>56534.25</v>
      </c>
      <c r="J25" s="6"/>
      <c r="K25" s="6"/>
      <c r="L25" s="6"/>
      <c r="M25" s="6"/>
    </row>
    <row r="26" spans="1:13" ht="15" hidden="1" customHeight="1" x14ac:dyDescent="0.25">
      <c r="A26" s="30" t="s">
        <v>26</v>
      </c>
      <c r="B26" s="16"/>
      <c r="C26" s="16"/>
      <c r="D26" s="17"/>
      <c r="E26" s="28">
        <v>0</v>
      </c>
      <c r="F26" s="27">
        <f t="shared" si="4"/>
        <v>0</v>
      </c>
      <c r="G26" s="28">
        <v>0</v>
      </c>
      <c r="H26" s="28"/>
      <c r="I26" s="27">
        <f t="shared" si="5"/>
        <v>0</v>
      </c>
      <c r="J26" s="6"/>
      <c r="K26" s="6"/>
      <c r="L26" s="6"/>
      <c r="M26" s="6"/>
    </row>
    <row r="27" spans="1:13" ht="15" hidden="1" customHeight="1" x14ac:dyDescent="0.25">
      <c r="A27" s="30" t="s">
        <v>27</v>
      </c>
      <c r="B27" s="6"/>
      <c r="C27" s="6"/>
      <c r="D27" s="7"/>
      <c r="E27" s="7">
        <v>0</v>
      </c>
      <c r="F27" s="7"/>
      <c r="G27" s="7">
        <v>0</v>
      </c>
      <c r="H27" s="6"/>
      <c r="I27" s="6"/>
      <c r="J27" s="6"/>
      <c r="K27" s="6"/>
      <c r="L27" s="6"/>
      <c r="M27" s="6"/>
    </row>
    <row r="28" spans="1:13" ht="15" customHeight="1" x14ac:dyDescent="0.25">
      <c r="A28" s="7">
        <v>0</v>
      </c>
      <c r="B28" s="16"/>
      <c r="C28" s="16" t="s">
        <v>28</v>
      </c>
      <c r="D28" s="17"/>
      <c r="E28" s="26">
        <f>E25+E26+E27</f>
        <v>43810</v>
      </c>
      <c r="F28" s="27">
        <f>E28</f>
        <v>43810</v>
      </c>
      <c r="G28" s="26">
        <f>G25+G26+G27</f>
        <v>56534.25</v>
      </c>
      <c r="H28" s="28"/>
      <c r="I28" s="27">
        <f>G28</f>
        <v>56534.25</v>
      </c>
      <c r="J28" s="6"/>
      <c r="K28" s="6"/>
      <c r="L28" s="6"/>
      <c r="M28" s="6"/>
    </row>
    <row r="29" spans="1:13" ht="15" hidden="1" customHeight="1" x14ac:dyDescent="0.25">
      <c r="A29" s="30" t="s">
        <v>29</v>
      </c>
      <c r="B29" s="6"/>
      <c r="C29" s="6"/>
      <c r="D29" s="7"/>
      <c r="E29" s="31">
        <v>214351.77</v>
      </c>
      <c r="F29" s="7"/>
      <c r="G29" s="31">
        <v>364989.97</v>
      </c>
      <c r="H29" s="6"/>
      <c r="I29" s="6"/>
      <c r="J29" s="6"/>
      <c r="K29" s="6"/>
      <c r="L29" s="6"/>
      <c r="M29" s="6"/>
    </row>
    <row r="30" spans="1:13" ht="15" hidden="1" customHeight="1" x14ac:dyDescent="0.25">
      <c r="A30" s="30" t="s">
        <v>30</v>
      </c>
      <c r="B30" s="6"/>
      <c r="C30" s="6"/>
      <c r="D30" s="7"/>
      <c r="E30" s="7">
        <v>0</v>
      </c>
      <c r="F30" s="7"/>
      <c r="G30" s="7">
        <v>0</v>
      </c>
      <c r="H30" s="6"/>
      <c r="I30" s="6"/>
      <c r="J30" s="6"/>
      <c r="K30" s="6"/>
      <c r="L30" s="6"/>
      <c r="M30" s="6"/>
    </row>
    <row r="31" spans="1:13" ht="15" customHeight="1" x14ac:dyDescent="0.25">
      <c r="A31" s="7">
        <v>0</v>
      </c>
      <c r="B31" s="16"/>
      <c r="C31" s="16" t="s">
        <v>31</v>
      </c>
      <c r="D31" s="17"/>
      <c r="E31" s="26">
        <f>E29+E30</f>
        <v>214351.77</v>
      </c>
      <c r="F31" s="27">
        <f>E31</f>
        <v>214351.77</v>
      </c>
      <c r="G31" s="26">
        <f>G29+G30</f>
        <v>364989.97</v>
      </c>
      <c r="H31" s="28"/>
      <c r="I31" s="27">
        <f>G31</f>
        <v>364989.97</v>
      </c>
      <c r="J31" s="6"/>
      <c r="K31" s="6"/>
      <c r="L31" s="6"/>
      <c r="M31" s="6"/>
    </row>
    <row r="32" spans="1:13" ht="15" hidden="1" customHeight="1" x14ac:dyDescent="0.25">
      <c r="A32" s="30" t="s">
        <v>32</v>
      </c>
      <c r="B32" s="6"/>
      <c r="C32" s="6"/>
      <c r="D32" s="7"/>
      <c r="E32" s="7">
        <v>0</v>
      </c>
      <c r="F32" s="7"/>
      <c r="G32" s="7">
        <v>0</v>
      </c>
      <c r="H32" s="6"/>
      <c r="I32" s="6"/>
      <c r="J32" s="6"/>
      <c r="K32" s="6"/>
      <c r="L32" s="6"/>
      <c r="M32" s="6"/>
    </row>
    <row r="33" spans="1:229" ht="15" hidden="1" customHeight="1" x14ac:dyDescent="0.25">
      <c r="A33" s="30" t="s">
        <v>33</v>
      </c>
      <c r="B33" s="6"/>
      <c r="C33" s="6"/>
      <c r="D33" s="7"/>
      <c r="E33" s="7">
        <v>0</v>
      </c>
      <c r="F33" s="7"/>
      <c r="G33" s="7">
        <v>0</v>
      </c>
      <c r="H33" s="6"/>
      <c r="I33" s="6"/>
      <c r="J33" s="6"/>
      <c r="K33" s="6"/>
      <c r="L33" s="6"/>
      <c r="M33" s="6"/>
    </row>
    <row r="34" spans="1:229" ht="15" customHeight="1" x14ac:dyDescent="0.25">
      <c r="A34" s="7">
        <v>0</v>
      </c>
      <c r="B34" s="16"/>
      <c r="C34" s="16" t="s">
        <v>34</v>
      </c>
      <c r="D34" s="17"/>
      <c r="E34" s="26">
        <f>E32+E33</f>
        <v>0</v>
      </c>
      <c r="F34" s="27">
        <f>E34</f>
        <v>0</v>
      </c>
      <c r="G34" s="26">
        <f>G32+G33</f>
        <v>0</v>
      </c>
      <c r="H34" s="28"/>
      <c r="I34" s="27">
        <f>G34</f>
        <v>0</v>
      </c>
      <c r="J34" s="6"/>
      <c r="K34" s="6"/>
      <c r="L34" s="6"/>
      <c r="M34" s="6"/>
    </row>
    <row r="35" spans="1:229" ht="15" customHeight="1" x14ac:dyDescent="0.25">
      <c r="A35" s="32"/>
      <c r="B35" s="16"/>
      <c r="C35" s="16"/>
      <c r="D35" s="17"/>
      <c r="E35" s="28"/>
      <c r="F35" s="33"/>
      <c r="G35" s="28"/>
      <c r="H35" s="28"/>
      <c r="I35" s="33"/>
      <c r="J35" s="6"/>
      <c r="K35" s="6"/>
      <c r="L35" s="6"/>
      <c r="M35" s="6"/>
    </row>
    <row r="36" spans="1:229" ht="15" customHeight="1" x14ac:dyDescent="0.25">
      <c r="A36" s="34">
        <v>0</v>
      </c>
      <c r="B36" s="35"/>
      <c r="C36" s="35" t="s">
        <v>35</v>
      </c>
      <c r="D36" s="35" t="str">
        <f>C36</f>
        <v xml:space="preserve">       Total Revenue, Support and Other Changes</v>
      </c>
      <c r="E36" s="36">
        <f t="shared" ref="E36:F36" si="6">E14+E17+E20+E24+E28+E31+E34</f>
        <v>1345471.72</v>
      </c>
      <c r="F36" s="36">
        <f t="shared" si="6"/>
        <v>1353009.64</v>
      </c>
      <c r="G36" s="37">
        <f>G14+G17+G20+G24+G28+G31+G34+G35</f>
        <v>1429107.08</v>
      </c>
      <c r="H36" s="38"/>
      <c r="I36" s="36">
        <f>I14+I17+I20+I24+I28+I31+I34</f>
        <v>1429107.08</v>
      </c>
      <c r="J36" s="6"/>
      <c r="K36" s="6"/>
      <c r="L36" s="6"/>
      <c r="M36" s="6"/>
    </row>
    <row r="37" spans="1:229" hidden="1" x14ac:dyDescent="0.25">
      <c r="A37" s="7"/>
      <c r="B37" s="16"/>
      <c r="C37" s="16"/>
      <c r="D37" s="17"/>
      <c r="E37" s="28"/>
      <c r="F37" s="27"/>
      <c r="G37" s="28"/>
      <c r="H37" s="28"/>
      <c r="I37" s="27"/>
      <c r="J37" s="6"/>
      <c r="K37" s="6"/>
      <c r="L37" s="6"/>
      <c r="M37" s="6"/>
    </row>
    <row r="38" spans="1:229" ht="24.75" hidden="1" customHeight="1" x14ac:dyDescent="0.25">
      <c r="A38" s="7" t="s">
        <v>36</v>
      </c>
      <c r="B38" s="16"/>
      <c r="C38" s="16"/>
      <c r="D38" s="17"/>
      <c r="E38" s="26">
        <v>7537.92</v>
      </c>
      <c r="F38" s="27" t="s">
        <v>37</v>
      </c>
      <c r="G38" s="28">
        <v>0</v>
      </c>
      <c r="H38" s="28"/>
      <c r="I38" s="27" t="s">
        <v>37</v>
      </c>
      <c r="J38" s="6"/>
      <c r="K38" s="6"/>
      <c r="L38" s="6"/>
      <c r="M38" s="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</row>
    <row r="39" spans="1:229" ht="15" hidden="1" customHeight="1" x14ac:dyDescent="0.25">
      <c r="A39" s="7" t="s">
        <v>38</v>
      </c>
      <c r="B39" s="16"/>
      <c r="C39" s="16"/>
      <c r="D39" s="17"/>
      <c r="E39" s="26"/>
      <c r="F39" s="27" t="s">
        <v>37</v>
      </c>
      <c r="G39" s="26"/>
      <c r="H39" s="28"/>
      <c r="I39" s="27" t="s">
        <v>37</v>
      </c>
      <c r="J39" s="6"/>
      <c r="K39" s="6"/>
      <c r="L39" s="6"/>
      <c r="M39" s="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</row>
    <row r="40" spans="1:229" ht="15" hidden="1" customHeight="1" x14ac:dyDescent="0.25">
      <c r="A40" s="7" t="s">
        <v>39</v>
      </c>
      <c r="B40" s="16"/>
      <c r="C40" s="16"/>
      <c r="D40" s="17"/>
      <c r="E40" s="26">
        <v>669324.64</v>
      </c>
      <c r="F40" s="27" t="s">
        <v>37</v>
      </c>
      <c r="G40" s="26">
        <v>587370.99</v>
      </c>
      <c r="H40" s="28"/>
      <c r="I40" s="27" t="s">
        <v>37</v>
      </c>
      <c r="J40" s="6"/>
      <c r="K40" s="6"/>
      <c r="L40" s="6"/>
      <c r="M40" s="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</row>
    <row r="41" spans="1:229" ht="15" hidden="1" customHeight="1" x14ac:dyDescent="0.25">
      <c r="A41" s="7" t="s">
        <v>40</v>
      </c>
      <c r="B41" s="16"/>
      <c r="C41" s="16"/>
      <c r="D41" s="17"/>
      <c r="E41" s="26">
        <v>70658.649999999994</v>
      </c>
      <c r="F41" s="27" t="s">
        <v>37</v>
      </c>
      <c r="G41" s="26">
        <v>51310.3</v>
      </c>
      <c r="H41" s="28"/>
      <c r="I41" s="27" t="s">
        <v>37</v>
      </c>
      <c r="J41" s="6"/>
      <c r="K41" s="6"/>
      <c r="L41" s="6"/>
      <c r="M41" s="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</row>
    <row r="42" spans="1:229" ht="15" hidden="1" customHeight="1" x14ac:dyDescent="0.25">
      <c r="A42" s="7" t="s">
        <v>41</v>
      </c>
      <c r="B42" s="16"/>
      <c r="C42" s="16"/>
      <c r="D42" s="17"/>
      <c r="E42" s="26">
        <v>64460.75</v>
      </c>
      <c r="F42" s="27" t="s">
        <v>37</v>
      </c>
      <c r="G42" s="26">
        <v>55655</v>
      </c>
      <c r="H42" s="28"/>
      <c r="I42" s="27" t="s">
        <v>37</v>
      </c>
      <c r="J42" s="6"/>
      <c r="K42" s="6"/>
      <c r="L42" s="6"/>
      <c r="M42" s="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</row>
    <row r="43" spans="1:229" ht="15" hidden="1" customHeight="1" x14ac:dyDescent="0.25">
      <c r="A43" s="7" t="s">
        <v>42</v>
      </c>
      <c r="B43" s="16"/>
      <c r="C43" s="16"/>
      <c r="D43" s="17"/>
      <c r="E43" s="26">
        <v>179448.3</v>
      </c>
      <c r="F43" s="27" t="s">
        <v>37</v>
      </c>
      <c r="G43" s="26">
        <v>224361.2</v>
      </c>
      <c r="H43" s="28"/>
      <c r="I43" s="27" t="s">
        <v>37</v>
      </c>
      <c r="J43" s="6"/>
      <c r="K43" s="6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</row>
    <row r="44" spans="1:229" ht="15" hidden="1" customHeight="1" x14ac:dyDescent="0.25">
      <c r="A44" s="7" t="s">
        <v>43</v>
      </c>
      <c r="B44" s="16"/>
      <c r="C44" s="16"/>
      <c r="D44" s="17"/>
      <c r="E44" s="26">
        <v>35863</v>
      </c>
      <c r="F44" s="27" t="s">
        <v>37</v>
      </c>
      <c r="G44" s="26">
        <v>36886.550000000003</v>
      </c>
      <c r="H44" s="28"/>
      <c r="I44" s="27" t="s">
        <v>37</v>
      </c>
      <c r="J44" s="6"/>
      <c r="K44" s="6"/>
      <c r="L44" s="6"/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</row>
    <row r="45" spans="1:229" ht="15" hidden="1" customHeight="1" x14ac:dyDescent="0.25">
      <c r="A45" s="7" t="s">
        <v>44</v>
      </c>
      <c r="B45" s="16"/>
      <c r="C45" s="16"/>
      <c r="D45" s="17"/>
      <c r="E45" s="26"/>
      <c r="F45" s="27" t="s">
        <v>37</v>
      </c>
      <c r="G45" s="26"/>
      <c r="H45" s="28"/>
      <c r="I45" s="27" t="s">
        <v>37</v>
      </c>
      <c r="J45" s="6"/>
      <c r="K45" s="6"/>
      <c r="L45" s="6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</row>
    <row r="46" spans="1:229" ht="15" hidden="1" customHeight="1" x14ac:dyDescent="0.25">
      <c r="A46" s="7" t="s">
        <v>45</v>
      </c>
      <c r="B46" s="16"/>
      <c r="C46" s="16"/>
      <c r="D46" s="17"/>
      <c r="E46" s="26">
        <v>65140</v>
      </c>
      <c r="F46" s="27" t="s">
        <v>37</v>
      </c>
      <c r="G46" s="26">
        <v>64912</v>
      </c>
      <c r="H46" s="28"/>
      <c r="I46" s="27" t="s">
        <v>37</v>
      </c>
      <c r="J46" s="6"/>
      <c r="K46" s="6"/>
      <c r="L46" s="6"/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</row>
    <row r="47" spans="1:229" ht="15" hidden="1" customHeight="1" x14ac:dyDescent="0.25">
      <c r="A47" s="7" t="s">
        <v>46</v>
      </c>
      <c r="B47" s="16"/>
      <c r="C47" s="16"/>
      <c r="D47" s="17"/>
      <c r="E47" s="26">
        <v>11359.52</v>
      </c>
      <c r="F47" s="27" t="s">
        <v>37</v>
      </c>
      <c r="G47" s="28">
        <v>0</v>
      </c>
      <c r="H47" s="28"/>
      <c r="I47" s="27" t="s">
        <v>37</v>
      </c>
      <c r="J47" s="6"/>
      <c r="K47" s="6"/>
      <c r="L47" s="6"/>
      <c r="M47" s="6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</row>
    <row r="48" spans="1:229" ht="15" hidden="1" customHeight="1" x14ac:dyDescent="0.25">
      <c r="A48" s="7" t="s">
        <v>47</v>
      </c>
      <c r="B48" s="16"/>
      <c r="C48" s="16"/>
      <c r="D48" s="17"/>
      <c r="E48" s="26"/>
      <c r="F48" s="27" t="s">
        <v>37</v>
      </c>
      <c r="G48" s="26"/>
      <c r="H48" s="28"/>
      <c r="I48" s="27" t="s">
        <v>37</v>
      </c>
      <c r="J48" s="6"/>
      <c r="K48" s="6"/>
      <c r="L48" s="6"/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</row>
    <row r="49" spans="1:13" ht="15" hidden="1" customHeight="1" x14ac:dyDescent="0.25">
      <c r="A49" s="7" t="s">
        <v>48</v>
      </c>
      <c r="B49" s="16"/>
      <c r="C49" s="16"/>
      <c r="D49" s="17"/>
      <c r="E49" s="26">
        <v>7396</v>
      </c>
      <c r="F49" s="27" t="s">
        <v>37</v>
      </c>
      <c r="G49" s="26">
        <v>12340.8</v>
      </c>
      <c r="H49" s="28"/>
      <c r="I49" s="27" t="s">
        <v>37</v>
      </c>
      <c r="J49" s="6"/>
      <c r="K49" s="6"/>
      <c r="L49" s="6"/>
      <c r="M49" s="6"/>
    </row>
    <row r="50" spans="1:13" ht="15" hidden="1" customHeight="1" x14ac:dyDescent="0.25">
      <c r="A50" s="7" t="s">
        <v>49</v>
      </c>
      <c r="B50" s="16"/>
      <c r="C50" s="16"/>
      <c r="D50" s="17"/>
      <c r="E50" s="26">
        <v>4000</v>
      </c>
      <c r="F50" s="27" t="s">
        <v>37</v>
      </c>
      <c r="G50" s="28">
        <v>0</v>
      </c>
      <c r="H50" s="28"/>
      <c r="I50" s="27" t="s">
        <v>37</v>
      </c>
      <c r="J50" s="6"/>
      <c r="K50" s="6"/>
      <c r="L50" s="6"/>
      <c r="M50" s="6"/>
    </row>
    <row r="51" spans="1:13" ht="15" hidden="1" customHeight="1" x14ac:dyDescent="0.25">
      <c r="A51" s="7" t="s">
        <v>50</v>
      </c>
      <c r="B51" s="16"/>
      <c r="C51" s="16"/>
      <c r="D51" s="17"/>
      <c r="E51" s="26">
        <v>11396</v>
      </c>
      <c r="F51" s="27" t="s">
        <v>37</v>
      </c>
      <c r="G51" s="26">
        <v>12340.8</v>
      </c>
      <c r="H51" s="28"/>
      <c r="I51" s="27" t="s">
        <v>37</v>
      </c>
      <c r="J51" s="6"/>
      <c r="K51" s="6"/>
      <c r="L51" s="6"/>
      <c r="M51" s="6"/>
    </row>
    <row r="52" spans="1:13" ht="15" hidden="1" customHeight="1" x14ac:dyDescent="0.25">
      <c r="A52" s="7" t="s">
        <v>51</v>
      </c>
      <c r="B52" s="16"/>
      <c r="C52" s="16"/>
      <c r="D52" s="17"/>
      <c r="E52" s="26"/>
      <c r="F52" s="27" t="s">
        <v>37</v>
      </c>
      <c r="G52" s="26"/>
      <c r="H52" s="28"/>
      <c r="I52" s="27" t="s">
        <v>37</v>
      </c>
      <c r="J52" s="6"/>
      <c r="K52" s="6"/>
      <c r="L52" s="6"/>
      <c r="M52" s="6"/>
    </row>
    <row r="53" spans="1:13" ht="15" hidden="1" customHeight="1" x14ac:dyDescent="0.25">
      <c r="A53" s="7" t="s">
        <v>52</v>
      </c>
      <c r="B53" s="16"/>
      <c r="C53" s="16"/>
      <c r="D53" s="17"/>
      <c r="E53" s="28">
        <v>0</v>
      </c>
      <c r="F53" s="27" t="s">
        <v>37</v>
      </c>
      <c r="G53" s="26">
        <v>31.02</v>
      </c>
      <c r="H53" s="28"/>
      <c r="I53" s="27" t="s">
        <v>37</v>
      </c>
      <c r="J53" s="6"/>
      <c r="K53" s="6"/>
      <c r="L53" s="6"/>
      <c r="M53" s="6"/>
    </row>
    <row r="54" spans="1:13" ht="15" hidden="1" customHeight="1" x14ac:dyDescent="0.25">
      <c r="A54" s="7" t="s">
        <v>53</v>
      </c>
      <c r="B54" s="16"/>
      <c r="C54" s="16"/>
      <c r="D54" s="17"/>
      <c r="E54" s="26">
        <v>39.72</v>
      </c>
      <c r="F54" s="27" t="s">
        <v>37</v>
      </c>
      <c r="G54" s="26">
        <v>52.24</v>
      </c>
      <c r="H54" s="28"/>
      <c r="I54" s="27" t="s">
        <v>37</v>
      </c>
      <c r="J54" s="6"/>
      <c r="K54" s="6"/>
      <c r="L54" s="6"/>
      <c r="M54" s="6"/>
    </row>
    <row r="55" spans="1:13" ht="15" hidden="1" customHeight="1" x14ac:dyDescent="0.25">
      <c r="A55" s="7" t="s">
        <v>54</v>
      </c>
      <c r="B55" s="16"/>
      <c r="C55" s="16"/>
      <c r="D55" s="17"/>
      <c r="E55" s="26">
        <v>39.72</v>
      </c>
      <c r="F55" s="27" t="s">
        <v>37</v>
      </c>
      <c r="G55" s="26">
        <v>83.26</v>
      </c>
      <c r="H55" s="28"/>
      <c r="I55" s="27" t="s">
        <v>37</v>
      </c>
      <c r="J55" s="6"/>
      <c r="K55" s="6"/>
      <c r="L55" s="6"/>
      <c r="M55" s="6"/>
    </row>
    <row r="56" spans="1:13" ht="15" hidden="1" customHeight="1" x14ac:dyDescent="0.25">
      <c r="A56" s="7" t="s">
        <v>55</v>
      </c>
      <c r="B56" s="16"/>
      <c r="C56" s="16"/>
      <c r="D56" s="17"/>
      <c r="E56" s="26">
        <v>121743</v>
      </c>
      <c r="F56" s="27" t="s">
        <v>37</v>
      </c>
      <c r="G56" s="26">
        <v>112262</v>
      </c>
      <c r="H56" s="28"/>
      <c r="I56" s="27" t="s">
        <v>37</v>
      </c>
      <c r="J56" s="6"/>
      <c r="K56" s="6"/>
      <c r="L56" s="6"/>
      <c r="M56" s="6"/>
    </row>
    <row r="57" spans="1:13" ht="15" hidden="1" customHeight="1" x14ac:dyDescent="0.25">
      <c r="A57" s="7" t="s">
        <v>56</v>
      </c>
      <c r="B57" s="16"/>
      <c r="C57" s="16"/>
      <c r="D57" s="17"/>
      <c r="E57" s="26">
        <v>277232.84999999998</v>
      </c>
      <c r="F57" s="27" t="s">
        <v>37</v>
      </c>
      <c r="G57" s="26">
        <v>241596.88</v>
      </c>
      <c r="H57" s="28"/>
      <c r="I57" s="27" t="s">
        <v>37</v>
      </c>
      <c r="J57" s="6"/>
      <c r="K57" s="6"/>
      <c r="L57" s="6"/>
      <c r="M57" s="6"/>
    </row>
    <row r="58" spans="1:13" ht="15" hidden="1" customHeight="1" x14ac:dyDescent="0.25">
      <c r="A58" s="7" t="s">
        <v>57</v>
      </c>
      <c r="B58" s="16"/>
      <c r="C58" s="16"/>
      <c r="D58" s="17"/>
      <c r="E58" s="26"/>
      <c r="F58" s="27" t="s">
        <v>37</v>
      </c>
      <c r="G58" s="26"/>
      <c r="H58" s="28"/>
      <c r="I58" s="27" t="s">
        <v>37</v>
      </c>
      <c r="J58" s="6"/>
      <c r="K58" s="6"/>
      <c r="L58" s="6"/>
      <c r="M58" s="6"/>
    </row>
    <row r="59" spans="1:13" ht="15" hidden="1" customHeight="1" x14ac:dyDescent="0.25">
      <c r="A59" s="7" t="s">
        <v>58</v>
      </c>
      <c r="B59" s="16"/>
      <c r="C59" s="16"/>
      <c r="D59" s="17"/>
      <c r="E59" s="28">
        <v>0</v>
      </c>
      <c r="F59" s="27" t="s">
        <v>37</v>
      </c>
      <c r="G59" s="26">
        <v>-15</v>
      </c>
      <c r="H59" s="28"/>
      <c r="I59" s="27" t="s">
        <v>37</v>
      </c>
      <c r="J59" s="6"/>
      <c r="K59" s="6"/>
      <c r="L59" s="6"/>
      <c r="M59" s="6"/>
    </row>
    <row r="60" spans="1:13" ht="15" hidden="1" customHeight="1" x14ac:dyDescent="0.25">
      <c r="A60" s="7" t="s">
        <v>59</v>
      </c>
      <c r="B60" s="16"/>
      <c r="C60" s="16"/>
      <c r="D60" s="17"/>
      <c r="E60" s="26">
        <v>258161.77</v>
      </c>
      <c r="F60" s="27" t="s">
        <v>37</v>
      </c>
      <c r="G60" s="26">
        <v>421509.22</v>
      </c>
      <c r="H60" s="28"/>
      <c r="I60" s="27" t="s">
        <v>37</v>
      </c>
      <c r="J60" s="6"/>
      <c r="K60" s="6"/>
      <c r="L60" s="6"/>
      <c r="M60" s="6"/>
    </row>
    <row r="61" spans="1:13" ht="15" hidden="1" customHeight="1" x14ac:dyDescent="0.25">
      <c r="A61" s="39" t="s">
        <v>60</v>
      </c>
      <c r="B61" s="16"/>
      <c r="C61" s="35" t="str">
        <f>UPPER(A61)</f>
        <v xml:space="preserve">      TOTAL INCOME</v>
      </c>
      <c r="D61" s="35" t="str">
        <f t="shared" ref="D61:D64" si="7">C61</f>
        <v xml:space="preserve">      TOTAL INCOME</v>
      </c>
      <c r="E61" s="40">
        <v>1562687.88</v>
      </c>
      <c r="F61" s="27">
        <f t="shared" ref="F61:F64" si="8">E61</f>
        <v>1562687.88</v>
      </c>
      <c r="G61" s="40">
        <v>1618690.14</v>
      </c>
      <c r="H61" s="28"/>
      <c r="I61" s="27">
        <f t="shared" ref="I61:I64" si="9">G61</f>
        <v>1618690.14</v>
      </c>
      <c r="J61" s="21"/>
      <c r="K61" s="7"/>
      <c r="L61" s="7"/>
      <c r="M61" s="5"/>
    </row>
    <row r="62" spans="1:13" ht="15" hidden="1" customHeight="1" x14ac:dyDescent="0.25">
      <c r="A62" s="41">
        <v>0</v>
      </c>
      <c r="B62" s="42"/>
      <c r="C62" s="43"/>
      <c r="D62" s="20">
        <f t="shared" si="7"/>
        <v>0</v>
      </c>
      <c r="E62" s="27">
        <v>0</v>
      </c>
      <c r="F62" s="27">
        <f t="shared" si="8"/>
        <v>0</v>
      </c>
      <c r="G62" s="27">
        <v>0</v>
      </c>
      <c r="H62" s="28"/>
      <c r="I62" s="27">
        <f t="shared" si="9"/>
        <v>0</v>
      </c>
      <c r="J62" s="21"/>
      <c r="K62" s="7"/>
      <c r="L62" s="7"/>
      <c r="M62" s="5" t="s">
        <v>61</v>
      </c>
    </row>
    <row r="63" spans="1:13" ht="15" hidden="1" customHeight="1" x14ac:dyDescent="0.25">
      <c r="A63" s="41">
        <v>0</v>
      </c>
      <c r="B63" s="42"/>
      <c r="C63" s="44" t="s">
        <v>62</v>
      </c>
      <c r="D63" s="23" t="str">
        <f t="shared" si="7"/>
        <v xml:space="preserve">      Cost of Goods Sold</v>
      </c>
      <c r="E63" s="27"/>
      <c r="F63" s="27">
        <f t="shared" si="8"/>
        <v>0</v>
      </c>
      <c r="G63" s="27"/>
      <c r="H63" s="28"/>
      <c r="I63" s="27">
        <f t="shared" si="9"/>
        <v>0</v>
      </c>
      <c r="J63" s="21"/>
      <c r="K63" s="7"/>
      <c r="L63" s="7"/>
      <c r="M63" s="10">
        <f ca="1">IF(OR(M64="",ISNUMBER(SEARCH("As Of Date",M64))),TODAY(),IFERROR(DATEVALUE("6/30/2022"),"6/30/2022"))</f>
        <v>44888</v>
      </c>
    </row>
    <row r="64" spans="1:13" ht="15" hidden="1" customHeight="1" x14ac:dyDescent="0.25">
      <c r="A64" s="41">
        <v>0</v>
      </c>
      <c r="B64" s="42"/>
      <c r="C64" s="44" t="s">
        <v>63</v>
      </c>
      <c r="D64" s="23" t="str">
        <f t="shared" si="7"/>
        <v/>
      </c>
      <c r="E64" s="27">
        <v>0</v>
      </c>
      <c r="F64" s="27">
        <f t="shared" si="8"/>
        <v>0</v>
      </c>
      <c r="G64" s="27">
        <v>0</v>
      </c>
      <c r="H64" s="28"/>
      <c r="I64" s="27">
        <f t="shared" si="9"/>
        <v>0</v>
      </c>
      <c r="J64" s="21"/>
      <c r="K64" s="7"/>
      <c r="L64" s="7"/>
      <c r="M64" s="7"/>
    </row>
    <row r="65" spans="1:13" ht="15" hidden="1" customHeight="1" x14ac:dyDescent="0.25">
      <c r="A65" s="2">
        <v>0</v>
      </c>
      <c r="B65" s="2"/>
      <c r="C65" s="43" t="s">
        <v>64</v>
      </c>
      <c r="D65" s="2"/>
      <c r="E65" s="2">
        <v>0</v>
      </c>
      <c r="F65" s="2"/>
      <c r="G65" s="2">
        <v>0</v>
      </c>
      <c r="H65" s="2"/>
      <c r="I65" s="2"/>
      <c r="J65" s="2"/>
      <c r="K65" s="2"/>
      <c r="L65" s="2"/>
      <c r="M65" s="2"/>
    </row>
    <row r="66" spans="1:13" ht="15" hidden="1" customHeight="1" x14ac:dyDescent="0.25">
      <c r="A66" s="41">
        <v>0</v>
      </c>
      <c r="B66" s="42"/>
      <c r="C66" s="43" t="s">
        <v>63</v>
      </c>
      <c r="D66" s="20" t="str">
        <f t="shared" ref="D66:D69" si="10">C66</f>
        <v/>
      </c>
      <c r="E66" s="27">
        <v>0</v>
      </c>
      <c r="F66" s="27">
        <f t="shared" ref="F66:F69" si="11">E66</f>
        <v>0</v>
      </c>
      <c r="G66" s="27">
        <v>0</v>
      </c>
      <c r="H66" s="28"/>
      <c r="I66" s="27">
        <f t="shared" ref="I66:I69" si="12">G66</f>
        <v>0</v>
      </c>
      <c r="J66" s="21"/>
      <c r="K66" s="7"/>
      <c r="L66" s="7"/>
      <c r="M66" s="7"/>
    </row>
    <row r="67" spans="1:13" ht="15" hidden="1" customHeight="1" x14ac:dyDescent="0.25">
      <c r="A67" s="41">
        <v>0</v>
      </c>
      <c r="B67" s="42"/>
      <c r="C67" s="44" t="s">
        <v>65</v>
      </c>
      <c r="D67" s="23" t="str">
        <f t="shared" si="10"/>
        <v xml:space="preserve">      Total COGS</v>
      </c>
      <c r="E67" s="45">
        <v>0</v>
      </c>
      <c r="F67" s="27">
        <f t="shared" si="11"/>
        <v>0</v>
      </c>
      <c r="G67" s="45">
        <v>0</v>
      </c>
      <c r="H67" s="28"/>
      <c r="I67" s="27">
        <f t="shared" si="12"/>
        <v>0</v>
      </c>
      <c r="J67" s="21"/>
      <c r="K67" s="7"/>
      <c r="L67" s="7"/>
      <c r="M67" s="7"/>
    </row>
    <row r="68" spans="1:13" ht="15" hidden="1" customHeight="1" x14ac:dyDescent="0.25">
      <c r="A68" s="41">
        <v>0</v>
      </c>
      <c r="B68" s="42"/>
      <c r="C68" s="43"/>
      <c r="D68" s="20">
        <f t="shared" si="10"/>
        <v>0</v>
      </c>
      <c r="E68" s="27">
        <v>0</v>
      </c>
      <c r="F68" s="27">
        <f t="shared" si="11"/>
        <v>0</v>
      </c>
      <c r="G68" s="27">
        <v>0</v>
      </c>
      <c r="H68" s="28"/>
      <c r="I68" s="27">
        <f t="shared" si="12"/>
        <v>0</v>
      </c>
      <c r="J68" s="21"/>
      <c r="K68" s="7"/>
      <c r="L68" s="7"/>
      <c r="M68" s="7"/>
    </row>
    <row r="69" spans="1:13" ht="15" hidden="1" customHeight="1" x14ac:dyDescent="0.25">
      <c r="A69" s="41">
        <v>0</v>
      </c>
      <c r="B69" s="42"/>
      <c r="C69" s="44" t="s">
        <v>66</v>
      </c>
      <c r="D69" s="23" t="str">
        <f t="shared" si="10"/>
        <v xml:space="preserve">    Gross Profit</v>
      </c>
      <c r="E69" s="45">
        <v>1562687.88</v>
      </c>
      <c r="F69" s="27">
        <f t="shared" si="11"/>
        <v>1562687.88</v>
      </c>
      <c r="G69" s="45">
        <v>1618690.14</v>
      </c>
      <c r="H69" s="28"/>
      <c r="I69" s="27">
        <f t="shared" si="12"/>
        <v>1618690.14</v>
      </c>
      <c r="J69" s="21"/>
      <c r="K69" s="7"/>
      <c r="L69" s="7"/>
      <c r="M69" s="7"/>
    </row>
    <row r="70" spans="1:13" ht="15" customHeight="1" x14ac:dyDescent="0.25">
      <c r="A70" s="14"/>
      <c r="B70" s="16"/>
      <c r="C70" s="20"/>
      <c r="D70" s="20"/>
      <c r="E70" s="27"/>
      <c r="F70" s="27"/>
      <c r="G70" s="27"/>
      <c r="H70" s="28"/>
      <c r="I70" s="27"/>
      <c r="J70" s="21"/>
      <c r="K70" s="7"/>
      <c r="L70" s="5"/>
      <c r="M70" s="7"/>
    </row>
    <row r="71" spans="1:13" ht="15" customHeight="1" x14ac:dyDescent="0.25">
      <c r="A71" s="22" t="s">
        <v>67</v>
      </c>
      <c r="B71" s="23" t="s">
        <v>68</v>
      </c>
      <c r="C71" s="16"/>
      <c r="D71" s="23" t="str">
        <f>B71</f>
        <v>EXPENSES</v>
      </c>
      <c r="E71" s="27"/>
      <c r="F71" s="27"/>
      <c r="G71" s="27"/>
      <c r="H71" s="28"/>
      <c r="I71" s="27"/>
      <c r="J71" s="21"/>
      <c r="K71" s="7"/>
      <c r="L71" s="10"/>
      <c r="M71" s="7"/>
    </row>
    <row r="72" spans="1:13" ht="15" hidden="1" customHeight="1" x14ac:dyDescent="0.25">
      <c r="A72" s="30" t="s">
        <v>69</v>
      </c>
      <c r="B72" s="16"/>
      <c r="C72" s="16"/>
      <c r="D72" s="17"/>
      <c r="E72" s="26"/>
      <c r="F72" s="27"/>
      <c r="G72" s="26"/>
      <c r="H72" s="28"/>
      <c r="I72" s="27">
        <f t="shared" ref="I72:I73" si="13">G72</f>
        <v>0</v>
      </c>
      <c r="J72" s="6"/>
      <c r="K72" s="6"/>
      <c r="L72" s="6"/>
      <c r="M72" s="6"/>
    </row>
    <row r="73" spans="1:13" ht="15" hidden="1" customHeight="1" x14ac:dyDescent="0.25">
      <c r="A73" s="30" t="s">
        <v>70</v>
      </c>
      <c r="B73" s="16"/>
      <c r="C73" s="16"/>
      <c r="D73" s="17"/>
      <c r="E73" s="26">
        <v>382982.29</v>
      </c>
      <c r="F73" s="27"/>
      <c r="G73" s="26">
        <v>343277.6</v>
      </c>
      <c r="H73" s="28"/>
      <c r="I73" s="27">
        <f t="shared" si="13"/>
        <v>343277.6</v>
      </c>
      <c r="J73" s="6"/>
      <c r="K73" s="6"/>
      <c r="L73" s="6"/>
      <c r="M73" s="6"/>
    </row>
    <row r="74" spans="1:13" ht="15" hidden="1" customHeight="1" x14ac:dyDescent="0.25">
      <c r="A74" s="30" t="s">
        <v>71</v>
      </c>
      <c r="B74" s="6"/>
      <c r="C74" s="6"/>
      <c r="D74" s="7"/>
      <c r="E74" s="26"/>
      <c r="F74" s="46"/>
      <c r="G74" s="26"/>
      <c r="H74" s="46"/>
      <c r="I74" s="46"/>
      <c r="J74" s="6"/>
      <c r="K74" s="6"/>
      <c r="L74" s="6"/>
      <c r="M74" s="6"/>
    </row>
    <row r="75" spans="1:13" ht="15" hidden="1" customHeight="1" x14ac:dyDescent="0.25">
      <c r="A75" s="30" t="s">
        <v>72</v>
      </c>
      <c r="B75" s="6"/>
      <c r="C75" s="6"/>
      <c r="D75" s="7"/>
      <c r="E75" s="26">
        <v>22705.59</v>
      </c>
      <c r="F75" s="46"/>
      <c r="G75" s="26">
        <v>20348.66</v>
      </c>
      <c r="H75" s="46"/>
      <c r="I75" s="46"/>
      <c r="J75" s="6"/>
      <c r="K75" s="6"/>
      <c r="L75" s="6"/>
      <c r="M75" s="6"/>
    </row>
    <row r="76" spans="1:13" ht="15" hidden="1" customHeight="1" x14ac:dyDescent="0.25">
      <c r="A76" s="30" t="s">
        <v>73</v>
      </c>
      <c r="B76" s="6"/>
      <c r="C76" s="6"/>
      <c r="D76" s="7"/>
      <c r="E76" s="26">
        <v>5316.82</v>
      </c>
      <c r="F76" s="46"/>
      <c r="G76" s="26">
        <v>4759.3100000000004</v>
      </c>
      <c r="H76" s="46"/>
      <c r="I76" s="46"/>
      <c r="J76" s="6"/>
      <c r="K76" s="6"/>
      <c r="L76" s="6"/>
      <c r="M76" s="6"/>
    </row>
    <row r="77" spans="1:13" ht="15" hidden="1" customHeight="1" x14ac:dyDescent="0.25">
      <c r="A77" s="30" t="s">
        <v>74</v>
      </c>
      <c r="B77" s="16"/>
      <c r="C77" s="16"/>
      <c r="D77" s="17"/>
      <c r="E77" s="26">
        <v>28022.41</v>
      </c>
      <c r="F77" s="27"/>
      <c r="G77" s="26">
        <v>25107.97</v>
      </c>
      <c r="H77" s="28"/>
      <c r="I77" s="27">
        <f t="shared" ref="I77:I80" si="14">G77</f>
        <v>25107.97</v>
      </c>
      <c r="J77" s="6"/>
      <c r="K77" s="6"/>
      <c r="L77" s="6"/>
      <c r="M77" s="6"/>
    </row>
    <row r="78" spans="1:13" ht="15" hidden="1" customHeight="1" x14ac:dyDescent="0.25">
      <c r="A78" s="30" t="s">
        <v>75</v>
      </c>
      <c r="B78" s="16"/>
      <c r="C78" s="16"/>
      <c r="D78" s="17"/>
      <c r="E78" s="26">
        <v>65337.19</v>
      </c>
      <c r="F78" s="27"/>
      <c r="G78" s="26">
        <v>66903.520000000004</v>
      </c>
      <c r="H78" s="28"/>
      <c r="I78" s="27">
        <f t="shared" si="14"/>
        <v>66903.520000000004</v>
      </c>
      <c r="J78" s="6"/>
      <c r="K78" s="6"/>
      <c r="L78" s="6"/>
      <c r="M78" s="6"/>
    </row>
    <row r="79" spans="1:13" ht="15" hidden="1" customHeight="1" x14ac:dyDescent="0.25">
      <c r="A79" s="30" t="s">
        <v>76</v>
      </c>
      <c r="B79" s="16"/>
      <c r="C79" s="16"/>
      <c r="D79" s="17"/>
      <c r="E79" s="26">
        <v>29114.26</v>
      </c>
      <c r="F79" s="27"/>
      <c r="G79" s="26">
        <v>31044.58</v>
      </c>
      <c r="H79" s="28"/>
      <c r="I79" s="27">
        <f t="shared" si="14"/>
        <v>31044.58</v>
      </c>
      <c r="J79" s="6"/>
      <c r="K79" s="6"/>
      <c r="L79" s="6"/>
      <c r="M79" s="6"/>
    </row>
    <row r="80" spans="1:13" ht="15" hidden="1" customHeight="1" x14ac:dyDescent="0.25">
      <c r="A80" s="30" t="s">
        <v>77</v>
      </c>
      <c r="B80" s="16"/>
      <c r="C80" s="16"/>
      <c r="D80" s="17"/>
      <c r="E80" s="26">
        <v>2028</v>
      </c>
      <c r="F80" s="27"/>
      <c r="G80" s="26">
        <v>2136</v>
      </c>
      <c r="H80" s="28"/>
      <c r="I80" s="27">
        <f t="shared" si="14"/>
        <v>2136</v>
      </c>
      <c r="J80" s="6"/>
      <c r="K80" s="6"/>
      <c r="L80" s="6"/>
      <c r="M80" s="6"/>
    </row>
    <row r="81" spans="1:13" ht="15" hidden="1" customHeight="1" x14ac:dyDescent="0.25">
      <c r="A81" s="30" t="s">
        <v>78</v>
      </c>
      <c r="B81" s="6"/>
      <c r="C81" s="6"/>
      <c r="D81" s="7"/>
      <c r="E81" s="7">
        <v>0</v>
      </c>
      <c r="F81" s="7"/>
      <c r="G81" s="7">
        <v>0</v>
      </c>
      <c r="H81" s="6"/>
      <c r="I81" s="6"/>
      <c r="J81" s="6"/>
      <c r="K81" s="6"/>
      <c r="L81" s="6"/>
      <c r="M81" s="6"/>
    </row>
    <row r="82" spans="1:13" ht="15" customHeight="1" x14ac:dyDescent="0.25">
      <c r="A82" s="7">
        <v>0</v>
      </c>
      <c r="B82" s="16"/>
      <c r="C82" s="16" t="s">
        <v>79</v>
      </c>
      <c r="D82" s="17"/>
      <c r="E82" s="26">
        <f>E73+E72+E77+E78+E79+E80+E81+E74</f>
        <v>507484.14999999997</v>
      </c>
      <c r="F82" s="27">
        <f t="shared" ref="F82:F91" si="15">E82</f>
        <v>507484.14999999997</v>
      </c>
      <c r="G82" s="26">
        <f>G73+G72+G77+G78+G79+G80+G74+G81</f>
        <v>468469.67</v>
      </c>
      <c r="H82" s="28"/>
      <c r="I82" s="27">
        <f t="shared" ref="I82:I91" si="16">G82</f>
        <v>468469.67</v>
      </c>
      <c r="J82" s="6"/>
      <c r="K82" s="6"/>
      <c r="L82" s="6"/>
      <c r="M82" s="6"/>
    </row>
    <row r="83" spans="1:13" ht="15" hidden="1" customHeight="1" x14ac:dyDescent="0.25">
      <c r="A83" s="30" t="s">
        <v>80</v>
      </c>
      <c r="B83" s="16"/>
      <c r="C83" s="16"/>
      <c r="D83" s="17"/>
      <c r="E83" s="26">
        <v>34090.92</v>
      </c>
      <c r="F83" s="27">
        <f t="shared" si="15"/>
        <v>34090.92</v>
      </c>
      <c r="G83" s="26">
        <v>41624.339999999997</v>
      </c>
      <c r="H83" s="28"/>
      <c r="I83" s="27">
        <f t="shared" si="16"/>
        <v>41624.339999999997</v>
      </c>
      <c r="J83" s="6"/>
      <c r="K83" s="6"/>
      <c r="L83" s="6"/>
      <c r="M83" s="6"/>
    </row>
    <row r="84" spans="1:13" ht="15" hidden="1" customHeight="1" x14ac:dyDescent="0.25">
      <c r="A84" s="30" t="s">
        <v>81</v>
      </c>
      <c r="B84" s="16"/>
      <c r="C84" s="16"/>
      <c r="D84" s="17"/>
      <c r="E84" s="26">
        <v>3000</v>
      </c>
      <c r="F84" s="27">
        <f t="shared" si="15"/>
        <v>3000</v>
      </c>
      <c r="G84" s="26">
        <v>3000</v>
      </c>
      <c r="H84" s="28"/>
      <c r="I84" s="27">
        <f t="shared" si="16"/>
        <v>3000</v>
      </c>
      <c r="J84" s="6"/>
      <c r="K84" s="6"/>
      <c r="L84" s="6"/>
      <c r="M84" s="6"/>
    </row>
    <row r="85" spans="1:13" ht="15" hidden="1" customHeight="1" x14ac:dyDescent="0.25">
      <c r="A85" s="30" t="s">
        <v>82</v>
      </c>
      <c r="B85" s="16"/>
      <c r="C85" s="16"/>
      <c r="D85" s="17"/>
      <c r="E85" s="28">
        <v>0</v>
      </c>
      <c r="F85" s="27">
        <f t="shared" si="15"/>
        <v>0</v>
      </c>
      <c r="G85" s="28">
        <v>0</v>
      </c>
      <c r="H85" s="28"/>
      <c r="I85" s="27">
        <f t="shared" si="16"/>
        <v>0</v>
      </c>
      <c r="J85" s="6"/>
      <c r="K85" s="6"/>
      <c r="L85" s="6"/>
      <c r="M85" s="6"/>
    </row>
    <row r="86" spans="1:13" ht="15" hidden="1" customHeight="1" x14ac:dyDescent="0.25">
      <c r="A86" s="30" t="s">
        <v>83</v>
      </c>
      <c r="B86" s="16"/>
      <c r="C86" s="16"/>
      <c r="D86" s="17"/>
      <c r="E86" s="26">
        <v>4515</v>
      </c>
      <c r="F86" s="27">
        <f t="shared" si="15"/>
        <v>4515</v>
      </c>
      <c r="G86" s="26">
        <v>3820</v>
      </c>
      <c r="H86" s="28"/>
      <c r="I86" s="27">
        <f t="shared" si="16"/>
        <v>3820</v>
      </c>
      <c r="J86" s="6"/>
      <c r="K86" s="6"/>
      <c r="L86" s="6"/>
      <c r="M86" s="6"/>
    </row>
    <row r="87" spans="1:13" ht="15" hidden="1" customHeight="1" x14ac:dyDescent="0.25">
      <c r="A87" s="30" t="s">
        <v>84</v>
      </c>
      <c r="B87" s="16"/>
      <c r="C87" s="16"/>
      <c r="D87" s="17"/>
      <c r="E87" s="28">
        <v>0</v>
      </c>
      <c r="F87" s="27">
        <f t="shared" si="15"/>
        <v>0</v>
      </c>
      <c r="G87" s="28">
        <v>0</v>
      </c>
      <c r="H87" s="28"/>
      <c r="I87" s="27">
        <f t="shared" si="16"/>
        <v>0</v>
      </c>
      <c r="J87" s="6"/>
      <c r="K87" s="6"/>
      <c r="L87" s="6"/>
      <c r="M87" s="6"/>
    </row>
    <row r="88" spans="1:13" ht="15" hidden="1" customHeight="1" x14ac:dyDescent="0.25">
      <c r="A88" s="30" t="s">
        <v>85</v>
      </c>
      <c r="B88" s="16"/>
      <c r="C88" s="16"/>
      <c r="D88" s="17"/>
      <c r="E88" s="26">
        <v>5060</v>
      </c>
      <c r="F88" s="27">
        <f t="shared" si="15"/>
        <v>5060</v>
      </c>
      <c r="G88" s="26">
        <v>5670</v>
      </c>
      <c r="H88" s="28"/>
      <c r="I88" s="27">
        <f t="shared" si="16"/>
        <v>5670</v>
      </c>
      <c r="J88" s="6"/>
      <c r="K88" s="6"/>
      <c r="L88" s="6"/>
      <c r="M88" s="6"/>
    </row>
    <row r="89" spans="1:13" ht="15" hidden="1" customHeight="1" x14ac:dyDescent="0.25">
      <c r="A89" s="30" t="s">
        <v>86</v>
      </c>
      <c r="B89" s="16"/>
      <c r="C89" s="16"/>
      <c r="D89" s="17"/>
      <c r="E89" s="26">
        <v>14296.08</v>
      </c>
      <c r="F89" s="27">
        <f t="shared" si="15"/>
        <v>14296.08</v>
      </c>
      <c r="G89" s="26">
        <v>15716.48</v>
      </c>
      <c r="H89" s="28"/>
      <c r="I89" s="27">
        <f t="shared" si="16"/>
        <v>15716.48</v>
      </c>
      <c r="J89" s="6"/>
      <c r="K89" s="6"/>
      <c r="L89" s="6"/>
      <c r="M89" s="6"/>
    </row>
    <row r="90" spans="1:13" ht="15" hidden="1" customHeight="1" x14ac:dyDescent="0.25">
      <c r="A90" s="30" t="s">
        <v>87</v>
      </c>
      <c r="B90" s="16"/>
      <c r="C90" s="16"/>
      <c r="D90" s="17"/>
      <c r="E90" s="26">
        <v>5500</v>
      </c>
      <c r="F90" s="27">
        <f t="shared" si="15"/>
        <v>5500</v>
      </c>
      <c r="G90" s="26">
        <v>11000</v>
      </c>
      <c r="H90" s="28"/>
      <c r="I90" s="27">
        <f t="shared" si="16"/>
        <v>11000</v>
      </c>
      <c r="J90" s="6"/>
      <c r="K90" s="6"/>
      <c r="L90" s="6"/>
      <c r="M90" s="6"/>
    </row>
    <row r="91" spans="1:13" ht="15" hidden="1" customHeight="1" x14ac:dyDescent="0.25">
      <c r="A91" s="47" t="s">
        <v>88</v>
      </c>
      <c r="B91" s="6"/>
      <c r="C91" s="6"/>
      <c r="D91" s="7"/>
      <c r="E91" s="28">
        <v>0</v>
      </c>
      <c r="F91" s="27">
        <f t="shared" si="15"/>
        <v>0</v>
      </c>
      <c r="G91" s="28">
        <v>0</v>
      </c>
      <c r="H91" s="46"/>
      <c r="I91" s="27">
        <f t="shared" si="16"/>
        <v>0</v>
      </c>
      <c r="J91" s="6"/>
      <c r="K91" s="6"/>
      <c r="L91" s="6"/>
      <c r="M91" s="6"/>
    </row>
    <row r="92" spans="1:13" ht="15" hidden="1" customHeight="1" x14ac:dyDescent="0.25">
      <c r="A92" s="30" t="s">
        <v>89</v>
      </c>
      <c r="B92" s="6"/>
      <c r="C92" s="6"/>
      <c r="D92" s="7"/>
      <c r="E92" s="7">
        <v>0</v>
      </c>
      <c r="F92" s="7"/>
      <c r="G92" s="7">
        <v>0</v>
      </c>
      <c r="H92" s="6"/>
      <c r="I92" s="6"/>
      <c r="J92" s="6"/>
      <c r="K92" s="6"/>
      <c r="L92" s="6"/>
      <c r="M92" s="6"/>
    </row>
    <row r="93" spans="1:13" ht="15" customHeight="1" x14ac:dyDescent="0.25">
      <c r="A93" s="7">
        <v>0</v>
      </c>
      <c r="B93" s="16"/>
      <c r="C93" s="16" t="s">
        <v>90</v>
      </c>
      <c r="D93" s="17"/>
      <c r="E93" s="26">
        <f>E83+E84+E85+E86+E87+E88+E89+E90+E91+E92</f>
        <v>66462</v>
      </c>
      <c r="F93" s="27">
        <f>E93-80</f>
        <v>66382</v>
      </c>
      <c r="G93" s="26">
        <f>G83+G84+G85+G86+G87+G88+G89+G90+G91+G92</f>
        <v>80830.819999999992</v>
      </c>
      <c r="H93" s="28"/>
      <c r="I93" s="27">
        <f t="shared" ref="I93:I96" si="17">G93</f>
        <v>80830.819999999992</v>
      </c>
      <c r="J93" s="6"/>
      <c r="K93" s="6"/>
      <c r="L93" s="6"/>
      <c r="M93" s="6"/>
    </row>
    <row r="94" spans="1:13" ht="15" hidden="1" customHeight="1" x14ac:dyDescent="0.25">
      <c r="A94" s="30" t="s">
        <v>91</v>
      </c>
      <c r="B94" s="16"/>
      <c r="C94" s="16"/>
      <c r="D94" s="17"/>
      <c r="E94" s="26"/>
      <c r="F94" s="27">
        <f t="shared" ref="F94:F96" si="18">E94</f>
        <v>0</v>
      </c>
      <c r="G94" s="26"/>
      <c r="H94" s="28"/>
      <c r="I94" s="27">
        <f t="shared" si="17"/>
        <v>0</v>
      </c>
      <c r="J94" s="6"/>
      <c r="K94" s="6"/>
      <c r="L94" s="6"/>
      <c r="M94" s="6"/>
    </row>
    <row r="95" spans="1:13" ht="15" hidden="1" customHeight="1" x14ac:dyDescent="0.25">
      <c r="A95" s="30" t="s">
        <v>92</v>
      </c>
      <c r="B95" s="16"/>
      <c r="C95" s="16"/>
      <c r="D95" s="17"/>
      <c r="E95" s="26">
        <v>2220</v>
      </c>
      <c r="F95" s="27">
        <f t="shared" si="18"/>
        <v>2220</v>
      </c>
      <c r="G95" s="28">
        <v>0</v>
      </c>
      <c r="H95" s="28"/>
      <c r="I95" s="27">
        <f t="shared" si="17"/>
        <v>0</v>
      </c>
      <c r="J95" s="6"/>
      <c r="K95" s="6"/>
      <c r="L95" s="6"/>
      <c r="M95" s="6"/>
    </row>
    <row r="96" spans="1:13" ht="15" hidden="1" customHeight="1" x14ac:dyDescent="0.25">
      <c r="A96" s="30" t="s">
        <v>93</v>
      </c>
      <c r="B96" s="16"/>
      <c r="C96" s="16"/>
      <c r="D96" s="17"/>
      <c r="E96" s="26">
        <v>1000</v>
      </c>
      <c r="F96" s="27">
        <f t="shared" si="18"/>
        <v>1000</v>
      </c>
      <c r="G96" s="28">
        <v>0</v>
      </c>
      <c r="H96" s="28"/>
      <c r="I96" s="27">
        <f t="shared" si="17"/>
        <v>0</v>
      </c>
      <c r="J96" s="6"/>
      <c r="K96" s="6"/>
      <c r="L96" s="6"/>
      <c r="M96" s="6"/>
    </row>
    <row r="97" spans="1:229" ht="7.5" hidden="1" customHeight="1" x14ac:dyDescent="0.25">
      <c r="A97" s="30" t="s">
        <v>94</v>
      </c>
      <c r="B97" s="6"/>
      <c r="C97" s="6"/>
      <c r="D97" s="7"/>
      <c r="E97" s="7">
        <v>0</v>
      </c>
      <c r="F97" s="7"/>
      <c r="G97" s="7">
        <v>0</v>
      </c>
      <c r="H97" s="6"/>
      <c r="I97" s="6"/>
      <c r="J97" s="6"/>
      <c r="K97" s="6"/>
      <c r="L97" s="6"/>
      <c r="M97" s="6"/>
    </row>
    <row r="98" spans="1:229" ht="15" customHeight="1" x14ac:dyDescent="0.25">
      <c r="A98" s="7">
        <v>0</v>
      </c>
      <c r="B98" s="16"/>
      <c r="C98" s="16" t="s">
        <v>95</v>
      </c>
      <c r="D98" s="17"/>
      <c r="E98" s="26">
        <f>E95+E96+E97</f>
        <v>3220</v>
      </c>
      <c r="F98" s="27">
        <f t="shared" ref="F98:F101" si="19">E98</f>
        <v>3220</v>
      </c>
      <c r="G98" s="26">
        <f>G95+G96+G97</f>
        <v>0</v>
      </c>
      <c r="H98" s="28"/>
      <c r="I98" s="27">
        <f t="shared" ref="I98:I101" si="20">G98</f>
        <v>0</v>
      </c>
      <c r="J98" s="6"/>
      <c r="K98" s="6"/>
      <c r="L98" s="6"/>
      <c r="M98" s="6"/>
    </row>
    <row r="99" spans="1:229" ht="15" hidden="1" customHeight="1" x14ac:dyDescent="0.25">
      <c r="A99" s="30" t="s">
        <v>96</v>
      </c>
      <c r="B99" s="16"/>
      <c r="C99" s="16"/>
      <c r="D99" s="17"/>
      <c r="E99" s="26">
        <v>134546.93</v>
      </c>
      <c r="F99" s="27">
        <f t="shared" si="19"/>
        <v>134546.93</v>
      </c>
      <c r="G99" s="26">
        <v>139925.99</v>
      </c>
      <c r="H99" s="28"/>
      <c r="I99" s="27">
        <f t="shared" si="20"/>
        <v>139925.99</v>
      </c>
      <c r="J99" s="6"/>
      <c r="K99" s="6"/>
      <c r="L99" s="6"/>
      <c r="M99" s="6"/>
    </row>
    <row r="100" spans="1:229" ht="11.25" hidden="1" customHeight="1" x14ac:dyDescent="0.25">
      <c r="A100" s="30" t="s">
        <v>97</v>
      </c>
      <c r="B100" s="16"/>
      <c r="C100" s="16"/>
      <c r="D100" s="17"/>
      <c r="E100" s="28">
        <v>0</v>
      </c>
      <c r="F100" s="27">
        <f t="shared" si="19"/>
        <v>0</v>
      </c>
      <c r="G100" s="28">
        <v>0</v>
      </c>
      <c r="H100" s="28"/>
      <c r="I100" s="27">
        <f t="shared" si="20"/>
        <v>0</v>
      </c>
      <c r="J100" s="6"/>
      <c r="K100" s="6"/>
      <c r="L100" s="6"/>
      <c r="M100" s="6"/>
    </row>
    <row r="101" spans="1:229" s="2" customFormat="1" ht="15" hidden="1" customHeight="1" x14ac:dyDescent="0.25">
      <c r="A101" s="30" t="s">
        <v>98</v>
      </c>
      <c r="B101" s="16"/>
      <c r="C101" s="16"/>
      <c r="D101" s="17"/>
      <c r="E101" s="28">
        <v>0</v>
      </c>
      <c r="F101" s="27">
        <f t="shared" si="19"/>
        <v>0</v>
      </c>
      <c r="G101" s="28">
        <v>0</v>
      </c>
      <c r="H101" s="28"/>
      <c r="I101" s="27">
        <f t="shared" si="20"/>
        <v>0</v>
      </c>
      <c r="J101" s="6"/>
      <c r="K101" s="6"/>
      <c r="L101" s="6"/>
      <c r="M101" s="6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</row>
    <row r="102" spans="1:229" ht="15" hidden="1" customHeight="1" x14ac:dyDescent="0.25">
      <c r="A102" s="30" t="s">
        <v>99</v>
      </c>
      <c r="B102" s="6"/>
      <c r="C102" s="6"/>
      <c r="D102" s="7"/>
      <c r="E102" s="7">
        <v>0</v>
      </c>
      <c r="F102" s="7"/>
      <c r="G102" s="7">
        <v>0</v>
      </c>
      <c r="H102" s="6"/>
      <c r="I102" s="6"/>
      <c r="J102" s="6"/>
      <c r="K102" s="6"/>
      <c r="L102" s="6"/>
      <c r="M102" s="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</row>
    <row r="103" spans="1:229" ht="15" customHeight="1" x14ac:dyDescent="0.25">
      <c r="A103" s="7">
        <v>0</v>
      </c>
      <c r="B103" s="16"/>
      <c r="C103" s="16" t="s">
        <v>100</v>
      </c>
      <c r="D103" s="17"/>
      <c r="E103" s="26">
        <f>E99+E100+E101+E102</f>
        <v>134546.93</v>
      </c>
      <c r="F103" s="27">
        <f t="shared" ref="F103:F159" si="21">E103</f>
        <v>134546.93</v>
      </c>
      <c r="G103" s="26">
        <f>G99+G100+G101+G102</f>
        <v>139925.99</v>
      </c>
      <c r="H103" s="28"/>
      <c r="I103" s="27">
        <f t="shared" ref="I103:I159" si="22">G103</f>
        <v>139925.99</v>
      </c>
      <c r="J103" s="6"/>
      <c r="K103" s="6"/>
      <c r="L103" s="6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</row>
    <row r="104" spans="1:229" ht="15" hidden="1" customHeight="1" x14ac:dyDescent="0.25">
      <c r="A104" s="30" t="s">
        <v>101</v>
      </c>
      <c r="B104" s="16"/>
      <c r="C104" s="16"/>
      <c r="D104" s="17"/>
      <c r="E104" s="26"/>
      <c r="F104" s="27">
        <f t="shared" si="21"/>
        <v>0</v>
      </c>
      <c r="G104" s="26"/>
      <c r="H104" s="28"/>
      <c r="I104" s="27">
        <f t="shared" si="22"/>
        <v>0</v>
      </c>
      <c r="J104" s="6"/>
      <c r="K104" s="6"/>
      <c r="L104" s="6"/>
      <c r="M104" s="6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</row>
    <row r="105" spans="1:229" ht="15" hidden="1" customHeight="1" x14ac:dyDescent="0.25">
      <c r="A105" s="30" t="s">
        <v>102</v>
      </c>
      <c r="B105" s="16"/>
      <c r="C105" s="16"/>
      <c r="D105" s="17"/>
      <c r="E105" s="26"/>
      <c r="F105" s="27">
        <f t="shared" si="21"/>
        <v>0</v>
      </c>
      <c r="G105" s="26"/>
      <c r="H105" s="28"/>
      <c r="I105" s="27">
        <f t="shared" si="22"/>
        <v>0</v>
      </c>
      <c r="J105" s="6"/>
      <c r="K105" s="6"/>
      <c r="L105" s="6"/>
      <c r="M105" s="6"/>
    </row>
    <row r="106" spans="1:229" ht="15" hidden="1" customHeight="1" x14ac:dyDescent="0.25">
      <c r="A106" s="30" t="s">
        <v>103</v>
      </c>
      <c r="B106" s="16"/>
      <c r="C106" s="16"/>
      <c r="D106" s="17"/>
      <c r="E106" s="26">
        <v>3428.46</v>
      </c>
      <c r="F106" s="27">
        <f t="shared" si="21"/>
        <v>3428.46</v>
      </c>
      <c r="G106" s="26">
        <v>4486.05</v>
      </c>
      <c r="H106" s="28"/>
      <c r="I106" s="27">
        <f t="shared" si="22"/>
        <v>4486.05</v>
      </c>
      <c r="J106" s="6"/>
      <c r="K106" s="6"/>
      <c r="L106" s="6"/>
      <c r="M106" s="6"/>
    </row>
    <row r="107" spans="1:229" ht="15" hidden="1" customHeight="1" x14ac:dyDescent="0.25">
      <c r="A107" s="30" t="s">
        <v>104</v>
      </c>
      <c r="B107" s="16"/>
      <c r="C107" s="16"/>
      <c r="D107" s="17"/>
      <c r="E107" s="26">
        <v>21040</v>
      </c>
      <c r="F107" s="27">
        <f t="shared" si="21"/>
        <v>21040</v>
      </c>
      <c r="G107" s="26">
        <v>17180</v>
      </c>
      <c r="H107" s="28"/>
      <c r="I107" s="27">
        <f t="shared" si="22"/>
        <v>17180</v>
      </c>
      <c r="J107" s="6"/>
      <c r="K107" s="6"/>
      <c r="L107" s="6"/>
      <c r="M107" s="6"/>
    </row>
    <row r="108" spans="1:229" ht="15" hidden="1" customHeight="1" x14ac:dyDescent="0.25">
      <c r="A108" s="30" t="s">
        <v>105</v>
      </c>
      <c r="B108" s="16"/>
      <c r="C108" s="16"/>
      <c r="D108" s="17"/>
      <c r="E108" s="26">
        <v>1379.15</v>
      </c>
      <c r="F108" s="27">
        <f t="shared" si="21"/>
        <v>1379.15</v>
      </c>
      <c r="G108" s="28">
        <v>0</v>
      </c>
      <c r="H108" s="28"/>
      <c r="I108" s="27">
        <f t="shared" si="22"/>
        <v>0</v>
      </c>
      <c r="J108" s="6"/>
      <c r="K108" s="6"/>
      <c r="L108" s="6"/>
      <c r="M108" s="6"/>
    </row>
    <row r="109" spans="1:229" ht="15" hidden="1" customHeight="1" x14ac:dyDescent="0.25">
      <c r="A109" s="30" t="s">
        <v>106</v>
      </c>
      <c r="B109" s="16"/>
      <c r="C109" s="6"/>
      <c r="D109" s="17"/>
      <c r="E109" s="26">
        <v>25847.61</v>
      </c>
      <c r="F109" s="27">
        <f t="shared" si="21"/>
        <v>25847.61</v>
      </c>
      <c r="G109" s="26">
        <v>21666.05</v>
      </c>
      <c r="H109" s="28"/>
      <c r="I109" s="27">
        <f t="shared" si="22"/>
        <v>21666.05</v>
      </c>
      <c r="J109" s="6"/>
      <c r="K109" s="6"/>
      <c r="L109" s="6"/>
      <c r="M109" s="6"/>
    </row>
    <row r="110" spans="1:229" ht="15" customHeight="1" x14ac:dyDescent="0.25">
      <c r="A110" s="7">
        <v>0</v>
      </c>
      <c r="B110" s="6"/>
      <c r="C110" s="16" t="s">
        <v>107</v>
      </c>
      <c r="D110" s="7"/>
      <c r="E110" s="31">
        <f>E109+E105</f>
        <v>25847.61</v>
      </c>
      <c r="F110" s="27">
        <f t="shared" si="21"/>
        <v>25847.61</v>
      </c>
      <c r="G110" s="31">
        <f>G109+G105</f>
        <v>21666.05</v>
      </c>
      <c r="H110" s="6"/>
      <c r="I110" s="27">
        <f t="shared" si="22"/>
        <v>21666.05</v>
      </c>
      <c r="J110" s="6"/>
      <c r="K110" s="6"/>
      <c r="L110" s="6"/>
      <c r="M110" s="6"/>
    </row>
    <row r="111" spans="1:229" ht="15" hidden="1" customHeight="1" x14ac:dyDescent="0.25">
      <c r="A111" s="30" t="s">
        <v>108</v>
      </c>
      <c r="B111" s="16"/>
      <c r="C111" s="16"/>
      <c r="D111" s="17"/>
      <c r="E111" s="26"/>
      <c r="F111" s="27">
        <f t="shared" si="21"/>
        <v>0</v>
      </c>
      <c r="G111" s="26"/>
      <c r="H111" s="28"/>
      <c r="I111" s="27">
        <f t="shared" si="22"/>
        <v>0</v>
      </c>
      <c r="J111" s="6"/>
      <c r="K111" s="6"/>
      <c r="L111" s="6"/>
      <c r="M111" s="6"/>
    </row>
    <row r="112" spans="1:229" ht="15" hidden="1" customHeight="1" x14ac:dyDescent="0.25">
      <c r="A112" s="30" t="s">
        <v>109</v>
      </c>
      <c r="B112" s="16"/>
      <c r="C112" s="16"/>
      <c r="D112" s="17"/>
      <c r="E112" s="26">
        <v>1859</v>
      </c>
      <c r="F112" s="27">
        <f t="shared" si="21"/>
        <v>1859</v>
      </c>
      <c r="G112" s="26">
        <v>2505.6799999999998</v>
      </c>
      <c r="H112" s="28"/>
      <c r="I112" s="27">
        <f t="shared" si="22"/>
        <v>2505.6799999999998</v>
      </c>
      <c r="J112" s="6"/>
      <c r="K112" s="6"/>
      <c r="L112" s="6"/>
      <c r="M112" s="6"/>
    </row>
    <row r="113" spans="1:13" ht="15" hidden="1" customHeight="1" x14ac:dyDescent="0.25">
      <c r="A113" s="30" t="s">
        <v>110</v>
      </c>
      <c r="B113" s="16"/>
      <c r="C113" s="16"/>
      <c r="D113" s="17"/>
      <c r="E113" s="26">
        <v>38853.65</v>
      </c>
      <c r="F113" s="27">
        <f t="shared" si="21"/>
        <v>38853.65</v>
      </c>
      <c r="G113" s="26">
        <v>35246</v>
      </c>
      <c r="H113" s="28"/>
      <c r="I113" s="27">
        <f t="shared" si="22"/>
        <v>35246</v>
      </c>
      <c r="J113" s="6"/>
      <c r="K113" s="6"/>
      <c r="L113" s="6"/>
      <c r="M113" s="6"/>
    </row>
    <row r="114" spans="1:13" ht="15" hidden="1" customHeight="1" x14ac:dyDescent="0.25">
      <c r="A114" s="7" t="s">
        <v>111</v>
      </c>
      <c r="B114" s="16"/>
      <c r="C114" s="6"/>
      <c r="D114" s="17"/>
      <c r="E114" s="26">
        <v>40712.65</v>
      </c>
      <c r="F114" s="27">
        <f t="shared" si="21"/>
        <v>40712.65</v>
      </c>
      <c r="G114" s="26">
        <v>37751.68</v>
      </c>
      <c r="H114" s="28"/>
      <c r="I114" s="27">
        <f t="shared" si="22"/>
        <v>37751.68</v>
      </c>
      <c r="J114" s="6"/>
      <c r="K114" s="6"/>
      <c r="L114" s="6"/>
      <c r="M114" s="6"/>
    </row>
    <row r="115" spans="1:13" ht="15" customHeight="1" x14ac:dyDescent="0.25">
      <c r="A115" s="7">
        <v>0</v>
      </c>
      <c r="B115" s="6"/>
      <c r="C115" s="16" t="s">
        <v>112</v>
      </c>
      <c r="D115" s="7"/>
      <c r="E115" s="31">
        <f>E111+E114</f>
        <v>40712.65</v>
      </c>
      <c r="F115" s="27">
        <f t="shared" si="21"/>
        <v>40712.65</v>
      </c>
      <c r="G115" s="31">
        <f>G111+G114</f>
        <v>37751.68</v>
      </c>
      <c r="H115" s="6"/>
      <c r="I115" s="27">
        <f t="shared" si="22"/>
        <v>37751.68</v>
      </c>
      <c r="J115" s="6"/>
      <c r="K115" s="6"/>
      <c r="L115" s="6"/>
      <c r="M115" s="6"/>
    </row>
    <row r="116" spans="1:13" ht="15" hidden="1" customHeight="1" x14ac:dyDescent="0.25">
      <c r="A116" s="30" t="s">
        <v>113</v>
      </c>
      <c r="B116" s="16"/>
      <c r="C116" s="16"/>
      <c r="D116" s="17"/>
      <c r="E116" s="26"/>
      <c r="F116" s="27">
        <f t="shared" si="21"/>
        <v>0</v>
      </c>
      <c r="G116" s="26"/>
      <c r="H116" s="28"/>
      <c r="I116" s="27">
        <f t="shared" si="22"/>
        <v>0</v>
      </c>
      <c r="J116" s="6"/>
      <c r="K116" s="6"/>
      <c r="L116" s="6"/>
      <c r="M116" s="6"/>
    </row>
    <row r="117" spans="1:13" ht="15" hidden="1" customHeight="1" x14ac:dyDescent="0.25">
      <c r="A117" s="30" t="s">
        <v>114</v>
      </c>
      <c r="B117" s="16"/>
      <c r="C117" s="16"/>
      <c r="D117" s="17"/>
      <c r="E117" s="26"/>
      <c r="F117" s="27">
        <f t="shared" si="21"/>
        <v>0</v>
      </c>
      <c r="G117" s="26"/>
      <c r="H117" s="28"/>
      <c r="I117" s="27">
        <f t="shared" si="22"/>
        <v>0</v>
      </c>
      <c r="J117" s="6"/>
      <c r="K117" s="6"/>
      <c r="L117" s="6"/>
      <c r="M117" s="6"/>
    </row>
    <row r="118" spans="1:13" ht="15" hidden="1" customHeight="1" x14ac:dyDescent="0.25">
      <c r="A118" s="30" t="s">
        <v>115</v>
      </c>
      <c r="B118" s="16"/>
      <c r="C118" s="16"/>
      <c r="D118" s="17"/>
      <c r="E118" s="26">
        <v>38368.82</v>
      </c>
      <c r="F118" s="27">
        <f t="shared" si="21"/>
        <v>38368.82</v>
      </c>
      <c r="G118" s="26">
        <v>34364.65</v>
      </c>
      <c r="H118" s="28"/>
      <c r="I118" s="27">
        <f t="shared" si="22"/>
        <v>34364.65</v>
      </c>
      <c r="J118" s="6"/>
      <c r="K118" s="6"/>
      <c r="L118" s="6"/>
      <c r="M118" s="6"/>
    </row>
    <row r="119" spans="1:13" ht="15" hidden="1" customHeight="1" x14ac:dyDescent="0.25">
      <c r="A119" s="30" t="s">
        <v>116</v>
      </c>
      <c r="B119" s="16"/>
      <c r="C119" s="16"/>
      <c r="D119" s="17"/>
      <c r="E119" s="26">
        <v>10621.07</v>
      </c>
      <c r="F119" s="27">
        <f t="shared" si="21"/>
        <v>10621.07</v>
      </c>
      <c r="G119" s="26">
        <v>6237.37</v>
      </c>
      <c r="H119" s="28"/>
      <c r="I119" s="27">
        <f t="shared" si="22"/>
        <v>6237.37</v>
      </c>
      <c r="J119" s="6"/>
      <c r="K119" s="6"/>
      <c r="L119" s="6"/>
      <c r="M119" s="6"/>
    </row>
    <row r="120" spans="1:13" ht="15" hidden="1" customHeight="1" x14ac:dyDescent="0.25">
      <c r="A120" s="30" t="s">
        <v>117</v>
      </c>
      <c r="B120" s="16"/>
      <c r="C120" s="16"/>
      <c r="D120" s="17"/>
      <c r="E120" s="26">
        <v>11202.05</v>
      </c>
      <c r="F120" s="27">
        <f t="shared" si="21"/>
        <v>11202.05</v>
      </c>
      <c r="G120" s="26">
        <v>16585</v>
      </c>
      <c r="H120" s="28"/>
      <c r="I120" s="27">
        <f t="shared" si="22"/>
        <v>16585</v>
      </c>
      <c r="J120" s="6"/>
      <c r="K120" s="6"/>
      <c r="L120" s="6"/>
      <c r="M120" s="6"/>
    </row>
    <row r="121" spans="1:13" ht="15" hidden="1" customHeight="1" x14ac:dyDescent="0.25">
      <c r="A121" s="30" t="s">
        <v>118</v>
      </c>
      <c r="B121" s="16"/>
      <c r="C121" s="16"/>
      <c r="D121" s="17"/>
      <c r="E121" s="26">
        <v>441.66</v>
      </c>
      <c r="F121" s="27">
        <f t="shared" si="21"/>
        <v>441.66</v>
      </c>
      <c r="G121" s="26">
        <v>684.82</v>
      </c>
      <c r="H121" s="28"/>
      <c r="I121" s="27">
        <f t="shared" si="22"/>
        <v>684.82</v>
      </c>
      <c r="J121" s="6"/>
      <c r="K121" s="6"/>
      <c r="L121" s="6"/>
      <c r="M121" s="6"/>
    </row>
    <row r="122" spans="1:13" ht="15" hidden="1" customHeight="1" x14ac:dyDescent="0.25">
      <c r="A122" s="30" t="s">
        <v>119</v>
      </c>
      <c r="B122" s="16"/>
      <c r="C122" s="16"/>
      <c r="D122" s="17"/>
      <c r="E122" s="26">
        <v>13186.48</v>
      </c>
      <c r="F122" s="27">
        <f t="shared" si="21"/>
        <v>13186.48</v>
      </c>
      <c r="G122" s="26">
        <v>9958.32</v>
      </c>
      <c r="H122" s="28"/>
      <c r="I122" s="27">
        <f t="shared" si="22"/>
        <v>9958.32</v>
      </c>
      <c r="J122" s="6"/>
      <c r="K122" s="6"/>
      <c r="L122" s="6"/>
      <c r="M122" s="6"/>
    </row>
    <row r="123" spans="1:13" ht="15" hidden="1" customHeight="1" x14ac:dyDescent="0.25">
      <c r="A123" s="30" t="s">
        <v>120</v>
      </c>
      <c r="B123" s="16"/>
      <c r="C123" s="16"/>
      <c r="D123" s="17"/>
      <c r="E123" s="26">
        <v>1195</v>
      </c>
      <c r="F123" s="27">
        <f t="shared" si="21"/>
        <v>1195</v>
      </c>
      <c r="G123" s="26">
        <v>1883.09</v>
      </c>
      <c r="H123" s="28"/>
      <c r="I123" s="27">
        <f t="shared" si="22"/>
        <v>1883.09</v>
      </c>
      <c r="J123" s="6"/>
      <c r="K123" s="6"/>
      <c r="L123" s="6"/>
      <c r="M123" s="6"/>
    </row>
    <row r="124" spans="1:13" ht="15" hidden="1" customHeight="1" x14ac:dyDescent="0.25">
      <c r="A124" s="30" t="s">
        <v>121</v>
      </c>
      <c r="B124" s="16"/>
      <c r="C124" s="16"/>
      <c r="D124" s="17"/>
      <c r="E124" s="26">
        <v>75015.08</v>
      </c>
      <c r="F124" s="27">
        <f t="shared" si="21"/>
        <v>75015.08</v>
      </c>
      <c r="G124" s="26">
        <v>69713.25</v>
      </c>
      <c r="H124" s="28"/>
      <c r="I124" s="27">
        <f t="shared" si="22"/>
        <v>69713.25</v>
      </c>
      <c r="J124" s="6"/>
      <c r="K124" s="6"/>
      <c r="L124" s="6"/>
      <c r="M124" s="6"/>
    </row>
    <row r="125" spans="1:13" ht="15" hidden="1" customHeight="1" x14ac:dyDescent="0.25">
      <c r="A125" s="30" t="s">
        <v>122</v>
      </c>
      <c r="B125" s="16"/>
      <c r="C125" s="16"/>
      <c r="D125" s="17"/>
      <c r="E125" s="26"/>
      <c r="F125" s="27">
        <f t="shared" si="21"/>
        <v>0</v>
      </c>
      <c r="G125" s="26"/>
      <c r="H125" s="28"/>
      <c r="I125" s="27">
        <f t="shared" si="22"/>
        <v>0</v>
      </c>
      <c r="J125" s="6"/>
      <c r="K125" s="6"/>
      <c r="L125" s="6"/>
      <c r="M125" s="6"/>
    </row>
    <row r="126" spans="1:13" ht="15" hidden="1" customHeight="1" x14ac:dyDescent="0.25">
      <c r="A126" s="30" t="s">
        <v>123</v>
      </c>
      <c r="B126" s="16"/>
      <c r="C126" s="16"/>
      <c r="D126" s="17"/>
      <c r="E126" s="26">
        <v>10130</v>
      </c>
      <c r="F126" s="27">
        <f t="shared" si="21"/>
        <v>10130</v>
      </c>
      <c r="G126" s="26">
        <v>10021.23</v>
      </c>
      <c r="H126" s="28"/>
      <c r="I126" s="27">
        <f t="shared" si="22"/>
        <v>10021.23</v>
      </c>
      <c r="J126" s="6"/>
      <c r="K126" s="6"/>
      <c r="L126" s="6"/>
      <c r="M126" s="6"/>
    </row>
    <row r="127" spans="1:13" ht="15" hidden="1" customHeight="1" x14ac:dyDescent="0.25">
      <c r="A127" s="30" t="s">
        <v>124</v>
      </c>
      <c r="B127" s="16"/>
      <c r="C127" s="16"/>
      <c r="D127" s="17"/>
      <c r="E127" s="26">
        <v>66751.42</v>
      </c>
      <c r="F127" s="27">
        <f t="shared" si="21"/>
        <v>66751.42</v>
      </c>
      <c r="G127" s="26">
        <v>57243.18</v>
      </c>
      <c r="H127" s="28"/>
      <c r="I127" s="27">
        <f t="shared" si="22"/>
        <v>57243.18</v>
      </c>
      <c r="J127" s="6"/>
      <c r="K127" s="6"/>
      <c r="L127" s="6"/>
      <c r="M127" s="6"/>
    </row>
    <row r="128" spans="1:13" ht="15" hidden="1" customHeight="1" x14ac:dyDescent="0.25">
      <c r="A128" s="30" t="s">
        <v>125</v>
      </c>
      <c r="B128" s="16"/>
      <c r="C128" s="16"/>
      <c r="D128" s="17"/>
      <c r="E128" s="26">
        <v>12110</v>
      </c>
      <c r="F128" s="27">
        <f t="shared" si="21"/>
        <v>12110</v>
      </c>
      <c r="G128" s="26">
        <v>17340</v>
      </c>
      <c r="H128" s="28"/>
      <c r="I128" s="27">
        <f t="shared" si="22"/>
        <v>17340</v>
      </c>
      <c r="J128" s="6"/>
      <c r="K128" s="6"/>
      <c r="L128" s="6"/>
      <c r="M128" s="6"/>
    </row>
    <row r="129" spans="1:229" ht="15" hidden="1" customHeight="1" x14ac:dyDescent="0.25">
      <c r="A129" s="30" t="s">
        <v>126</v>
      </c>
      <c r="B129" s="16"/>
      <c r="C129" s="16"/>
      <c r="D129" s="17"/>
      <c r="E129" s="26">
        <v>6900</v>
      </c>
      <c r="F129" s="27">
        <f t="shared" si="21"/>
        <v>6900</v>
      </c>
      <c r="G129" s="26">
        <v>6750</v>
      </c>
      <c r="H129" s="28"/>
      <c r="I129" s="27">
        <f t="shared" si="22"/>
        <v>6750</v>
      </c>
      <c r="J129" s="6"/>
      <c r="K129" s="6"/>
      <c r="L129" s="6"/>
      <c r="M129" s="6"/>
    </row>
    <row r="130" spans="1:229" ht="15" hidden="1" customHeight="1" x14ac:dyDescent="0.25">
      <c r="A130" s="30" t="s">
        <v>127</v>
      </c>
      <c r="B130" s="16"/>
      <c r="C130" s="16"/>
      <c r="D130" s="17"/>
      <c r="E130" s="26">
        <v>14340</v>
      </c>
      <c r="F130" s="27">
        <f t="shared" si="21"/>
        <v>14340</v>
      </c>
      <c r="G130" s="26">
        <v>22220</v>
      </c>
      <c r="H130" s="28"/>
      <c r="I130" s="27">
        <f t="shared" si="22"/>
        <v>22220</v>
      </c>
      <c r="J130" s="6"/>
      <c r="K130" s="6"/>
      <c r="L130" s="6"/>
      <c r="M130" s="6"/>
    </row>
    <row r="131" spans="1:229" ht="15" hidden="1" customHeight="1" x14ac:dyDescent="0.25">
      <c r="A131" s="30" t="s">
        <v>128</v>
      </c>
      <c r="B131" s="16"/>
      <c r="C131" s="16"/>
      <c r="D131" s="17"/>
      <c r="E131" s="26">
        <v>6562.85</v>
      </c>
      <c r="F131" s="27">
        <f t="shared" si="21"/>
        <v>6562.85</v>
      </c>
      <c r="G131" s="26">
        <v>3301.18</v>
      </c>
      <c r="H131" s="28"/>
      <c r="I131" s="27">
        <f t="shared" si="22"/>
        <v>3301.18</v>
      </c>
      <c r="J131" s="6"/>
      <c r="K131" s="6"/>
      <c r="L131" s="6"/>
      <c r="M131" s="6"/>
    </row>
    <row r="132" spans="1:229" ht="15" hidden="1" customHeight="1" x14ac:dyDescent="0.25">
      <c r="A132" s="30" t="s">
        <v>129</v>
      </c>
      <c r="B132" s="16"/>
      <c r="C132" s="16"/>
      <c r="D132" s="17"/>
      <c r="E132" s="26">
        <v>116794.27</v>
      </c>
      <c r="F132" s="27">
        <f t="shared" si="21"/>
        <v>116794.27</v>
      </c>
      <c r="G132" s="26">
        <v>116875.59</v>
      </c>
      <c r="H132" s="28"/>
      <c r="I132" s="27">
        <f t="shared" si="22"/>
        <v>116875.59</v>
      </c>
      <c r="J132" s="6"/>
      <c r="K132" s="6"/>
      <c r="L132" s="6"/>
      <c r="M132" s="6"/>
    </row>
    <row r="133" spans="1:229" ht="15" hidden="1" customHeight="1" x14ac:dyDescent="0.25">
      <c r="A133" s="30" t="s">
        <v>130</v>
      </c>
      <c r="B133" s="16"/>
      <c r="C133" s="16"/>
      <c r="D133" s="17"/>
      <c r="E133" s="26"/>
      <c r="F133" s="27">
        <f t="shared" si="21"/>
        <v>0</v>
      </c>
      <c r="G133" s="26"/>
      <c r="H133" s="28"/>
      <c r="I133" s="27">
        <f t="shared" si="22"/>
        <v>0</v>
      </c>
      <c r="J133" s="6"/>
      <c r="K133" s="6"/>
      <c r="L133" s="6"/>
      <c r="M133" s="6"/>
    </row>
    <row r="134" spans="1:229" ht="15" hidden="1" customHeight="1" x14ac:dyDescent="0.25">
      <c r="A134" s="30" t="s">
        <v>131</v>
      </c>
      <c r="B134" s="16"/>
      <c r="C134" s="16"/>
      <c r="D134" s="17"/>
      <c r="E134" s="26">
        <v>3377.04</v>
      </c>
      <c r="F134" s="27">
        <f t="shared" si="21"/>
        <v>3377.04</v>
      </c>
      <c r="G134" s="26">
        <v>2503.23</v>
      </c>
      <c r="H134" s="28"/>
      <c r="I134" s="27">
        <f t="shared" si="22"/>
        <v>2503.23</v>
      </c>
      <c r="J134" s="6"/>
      <c r="K134" s="6"/>
      <c r="L134" s="6"/>
      <c r="M134" s="6"/>
    </row>
    <row r="135" spans="1:229" ht="15" hidden="1" customHeight="1" x14ac:dyDescent="0.25">
      <c r="A135" s="30" t="s">
        <v>132</v>
      </c>
      <c r="B135" s="16"/>
      <c r="C135" s="16"/>
      <c r="D135" s="17"/>
      <c r="E135" s="26">
        <v>12639.93</v>
      </c>
      <c r="F135" s="27">
        <f t="shared" si="21"/>
        <v>12639.93</v>
      </c>
      <c r="G135" s="26">
        <v>12917.56</v>
      </c>
      <c r="H135" s="28"/>
      <c r="I135" s="27">
        <f t="shared" si="22"/>
        <v>12917.56</v>
      </c>
      <c r="J135" s="6"/>
      <c r="K135" s="6"/>
      <c r="L135" s="6"/>
      <c r="M135" s="6"/>
    </row>
    <row r="136" spans="1:229" ht="15" hidden="1" customHeight="1" x14ac:dyDescent="0.25">
      <c r="A136" s="30" t="s">
        <v>133</v>
      </c>
      <c r="B136" s="16"/>
      <c r="C136" s="16"/>
      <c r="D136" s="17"/>
      <c r="E136" s="26">
        <v>9600.89</v>
      </c>
      <c r="F136" s="27">
        <f t="shared" si="21"/>
        <v>9600.89</v>
      </c>
      <c r="G136" s="26">
        <v>11473.19</v>
      </c>
      <c r="H136" s="28"/>
      <c r="I136" s="27">
        <f t="shared" si="22"/>
        <v>11473.19</v>
      </c>
      <c r="J136" s="6"/>
      <c r="K136" s="6"/>
      <c r="L136" s="6"/>
      <c r="M136" s="6"/>
    </row>
    <row r="137" spans="1:229" ht="15" hidden="1" customHeight="1" x14ac:dyDescent="0.25">
      <c r="A137" s="30" t="s">
        <v>134</v>
      </c>
      <c r="B137" s="16"/>
      <c r="C137" s="16"/>
      <c r="D137" s="17"/>
      <c r="E137" s="26">
        <v>6303.69</v>
      </c>
      <c r="F137" s="27">
        <f t="shared" si="21"/>
        <v>6303.69</v>
      </c>
      <c r="G137" s="26">
        <v>4623.7700000000004</v>
      </c>
      <c r="H137" s="28"/>
      <c r="I137" s="27">
        <f t="shared" si="22"/>
        <v>4623.7700000000004</v>
      </c>
      <c r="J137" s="6"/>
      <c r="K137" s="6"/>
      <c r="L137" s="6"/>
      <c r="M137" s="6"/>
    </row>
    <row r="138" spans="1:229" ht="15" hidden="1" customHeight="1" x14ac:dyDescent="0.25">
      <c r="A138" s="30" t="s">
        <v>135</v>
      </c>
      <c r="B138" s="16"/>
      <c r="C138" s="16"/>
      <c r="D138" s="17"/>
      <c r="E138" s="26">
        <v>10710.89</v>
      </c>
      <c r="F138" s="27">
        <f t="shared" si="21"/>
        <v>10710.89</v>
      </c>
      <c r="G138" s="26">
        <v>18750.060000000001</v>
      </c>
      <c r="H138" s="28"/>
      <c r="I138" s="27">
        <f t="shared" si="22"/>
        <v>18750.060000000001</v>
      </c>
      <c r="J138" s="6"/>
      <c r="K138" s="6"/>
      <c r="L138" s="6"/>
      <c r="M138" s="6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</row>
    <row r="139" spans="1:229" ht="15" hidden="1" customHeight="1" x14ac:dyDescent="0.25">
      <c r="A139" s="30" t="s">
        <v>136</v>
      </c>
      <c r="B139" s="16"/>
      <c r="C139" s="16"/>
      <c r="D139" s="17"/>
      <c r="E139" s="26">
        <v>659.95</v>
      </c>
      <c r="F139" s="27">
        <f t="shared" si="21"/>
        <v>659.95</v>
      </c>
      <c r="G139" s="26">
        <v>651.15</v>
      </c>
      <c r="H139" s="28"/>
      <c r="I139" s="27">
        <f t="shared" si="22"/>
        <v>651.15</v>
      </c>
      <c r="J139" s="6"/>
      <c r="K139" s="6"/>
      <c r="L139" s="6"/>
      <c r="M139" s="6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</row>
    <row r="140" spans="1:229" ht="15" hidden="1" customHeight="1" x14ac:dyDescent="0.25">
      <c r="A140" s="30" t="s">
        <v>137</v>
      </c>
      <c r="B140" s="16"/>
      <c r="C140" s="16"/>
      <c r="D140" s="17"/>
      <c r="E140" s="26">
        <v>3433.92</v>
      </c>
      <c r="F140" s="27">
        <f t="shared" si="21"/>
        <v>3433.92</v>
      </c>
      <c r="G140" s="26">
        <v>2910.42</v>
      </c>
      <c r="H140" s="28"/>
      <c r="I140" s="27">
        <f t="shared" si="22"/>
        <v>2910.42</v>
      </c>
      <c r="J140" s="6"/>
      <c r="K140" s="6"/>
      <c r="L140" s="6"/>
      <c r="M140" s="6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</row>
    <row r="141" spans="1:229" ht="15" hidden="1" customHeight="1" x14ac:dyDescent="0.25">
      <c r="A141" s="30" t="s">
        <v>138</v>
      </c>
      <c r="B141" s="16"/>
      <c r="C141" s="16"/>
      <c r="D141" s="17"/>
      <c r="E141" s="26">
        <v>6671.02</v>
      </c>
      <c r="F141" s="27">
        <f t="shared" si="21"/>
        <v>6671.02</v>
      </c>
      <c r="G141" s="26">
        <v>5731.6</v>
      </c>
      <c r="H141" s="28"/>
      <c r="I141" s="27">
        <f t="shared" si="22"/>
        <v>5731.6</v>
      </c>
      <c r="J141" s="6"/>
      <c r="K141" s="6"/>
      <c r="L141" s="6"/>
      <c r="M141" s="6"/>
    </row>
    <row r="142" spans="1:229" ht="15" hidden="1" customHeight="1" x14ac:dyDescent="0.25">
      <c r="A142" s="30" t="s">
        <v>139</v>
      </c>
      <c r="B142" s="16"/>
      <c r="C142" s="16"/>
      <c r="D142" s="17"/>
      <c r="E142" s="26">
        <v>1464.84</v>
      </c>
      <c r="F142" s="27">
        <f t="shared" si="21"/>
        <v>1464.84</v>
      </c>
      <c r="G142" s="26">
        <v>1209.18</v>
      </c>
      <c r="H142" s="28"/>
      <c r="I142" s="27">
        <f t="shared" si="22"/>
        <v>1209.18</v>
      </c>
      <c r="J142" s="6"/>
      <c r="K142" s="6"/>
      <c r="L142" s="6"/>
      <c r="M142" s="6"/>
    </row>
    <row r="143" spans="1:229" ht="15" hidden="1" customHeight="1" x14ac:dyDescent="0.25">
      <c r="A143" s="30" t="s">
        <v>140</v>
      </c>
      <c r="B143" s="16"/>
      <c r="C143" s="16"/>
      <c r="D143" s="17"/>
      <c r="E143" s="26">
        <v>430.25</v>
      </c>
      <c r="F143" s="27">
        <f t="shared" si="21"/>
        <v>430.25</v>
      </c>
      <c r="G143" s="26">
        <v>11788.04</v>
      </c>
      <c r="H143" s="28"/>
      <c r="I143" s="27">
        <f t="shared" si="22"/>
        <v>11788.04</v>
      </c>
      <c r="J143" s="6"/>
      <c r="K143" s="6"/>
      <c r="L143" s="6"/>
      <c r="M143" s="6"/>
    </row>
    <row r="144" spans="1:229" ht="15" hidden="1" customHeight="1" x14ac:dyDescent="0.25">
      <c r="A144" s="30" t="s">
        <v>141</v>
      </c>
      <c r="B144" s="16"/>
      <c r="C144" s="16"/>
      <c r="D144" s="17"/>
      <c r="E144" s="26">
        <v>55292.42</v>
      </c>
      <c r="F144" s="27">
        <f t="shared" si="21"/>
        <v>55292.42</v>
      </c>
      <c r="G144" s="26">
        <v>72558.2</v>
      </c>
      <c r="H144" s="28"/>
      <c r="I144" s="27">
        <f t="shared" si="22"/>
        <v>72558.2</v>
      </c>
      <c r="J144" s="6"/>
      <c r="K144" s="6"/>
      <c r="L144" s="6"/>
      <c r="M144" s="6"/>
    </row>
    <row r="145" spans="1:229" ht="15" hidden="1" customHeight="1" x14ac:dyDescent="0.25">
      <c r="A145" s="30" t="s">
        <v>142</v>
      </c>
      <c r="B145" s="16"/>
      <c r="C145" s="6"/>
      <c r="D145" s="17"/>
      <c r="E145" s="26">
        <v>247101.77</v>
      </c>
      <c r="F145" s="27">
        <f t="shared" si="21"/>
        <v>247101.77</v>
      </c>
      <c r="G145" s="26">
        <v>259147.04</v>
      </c>
      <c r="H145" s="28"/>
      <c r="I145" s="27">
        <f t="shared" si="22"/>
        <v>259147.04</v>
      </c>
      <c r="J145" s="6"/>
      <c r="K145" s="6"/>
      <c r="L145" s="6"/>
      <c r="M145" s="6"/>
    </row>
    <row r="146" spans="1:229" ht="15" customHeight="1" x14ac:dyDescent="0.25">
      <c r="A146" s="7">
        <v>0</v>
      </c>
      <c r="B146" s="6"/>
      <c r="C146" s="16" t="s">
        <v>143</v>
      </c>
      <c r="D146" s="7"/>
      <c r="E146" s="31">
        <f>E116+E145</f>
        <v>247101.77</v>
      </c>
      <c r="F146" s="27">
        <f t="shared" si="21"/>
        <v>247101.77</v>
      </c>
      <c r="G146" s="31">
        <f>G116+G145</f>
        <v>259147.04</v>
      </c>
      <c r="H146" s="6"/>
      <c r="I146" s="27">
        <f t="shared" si="22"/>
        <v>259147.04</v>
      </c>
      <c r="J146" s="6"/>
      <c r="K146" s="6"/>
      <c r="L146" s="6"/>
      <c r="M146" s="6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</row>
    <row r="147" spans="1:229" ht="15" hidden="1" customHeight="1" x14ac:dyDescent="0.25">
      <c r="A147" s="30" t="s">
        <v>144</v>
      </c>
      <c r="B147" s="16"/>
      <c r="C147" s="16"/>
      <c r="D147" s="17"/>
      <c r="E147" s="26"/>
      <c r="F147" s="27">
        <f t="shared" si="21"/>
        <v>0</v>
      </c>
      <c r="G147" s="26"/>
      <c r="H147" s="28"/>
      <c r="I147" s="27">
        <f t="shared" si="22"/>
        <v>0</v>
      </c>
      <c r="J147" s="6"/>
      <c r="K147" s="6"/>
      <c r="L147" s="6"/>
      <c r="M147" s="6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</row>
    <row r="148" spans="1:229" ht="15" hidden="1" customHeight="1" x14ac:dyDescent="0.25">
      <c r="A148" s="30" t="s">
        <v>145</v>
      </c>
      <c r="B148" s="16"/>
      <c r="C148" s="16"/>
      <c r="D148" s="17"/>
      <c r="E148" s="26"/>
      <c r="F148" s="27">
        <f t="shared" si="21"/>
        <v>0</v>
      </c>
      <c r="G148" s="26"/>
      <c r="H148" s="28"/>
      <c r="I148" s="27">
        <f t="shared" si="22"/>
        <v>0</v>
      </c>
      <c r="J148" s="6"/>
      <c r="K148" s="6"/>
      <c r="L148" s="6"/>
      <c r="M148" s="6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</row>
    <row r="149" spans="1:229" ht="15" hidden="1" customHeight="1" x14ac:dyDescent="0.25">
      <c r="A149" s="30" t="s">
        <v>146</v>
      </c>
      <c r="B149" s="16"/>
      <c r="C149" s="16"/>
      <c r="D149" s="17"/>
      <c r="E149" s="26">
        <v>19985.919999999998</v>
      </c>
      <c r="F149" s="27">
        <f t="shared" si="21"/>
        <v>19985.919999999998</v>
      </c>
      <c r="G149" s="26">
        <v>17766.03</v>
      </c>
      <c r="H149" s="28"/>
      <c r="I149" s="27">
        <f t="shared" si="22"/>
        <v>17766.03</v>
      </c>
      <c r="J149" s="6"/>
      <c r="K149" s="6"/>
      <c r="L149" s="6"/>
      <c r="M149" s="6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</row>
    <row r="150" spans="1:229" s="3" customFormat="1" ht="15" hidden="1" customHeight="1" x14ac:dyDescent="0.25">
      <c r="A150" s="30" t="s">
        <v>147</v>
      </c>
      <c r="B150" s="16"/>
      <c r="C150" s="16"/>
      <c r="D150" s="17"/>
      <c r="E150" s="26">
        <v>19630.04</v>
      </c>
      <c r="F150" s="27">
        <f t="shared" si="21"/>
        <v>19630.04</v>
      </c>
      <c r="G150" s="26">
        <v>21112.97</v>
      </c>
      <c r="H150" s="28"/>
      <c r="I150" s="27">
        <f t="shared" si="22"/>
        <v>21112.97</v>
      </c>
      <c r="J150" s="6"/>
      <c r="K150" s="6"/>
      <c r="L150" s="6"/>
      <c r="M150" s="6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</row>
    <row r="151" spans="1:229" ht="15" hidden="1" customHeight="1" x14ac:dyDescent="0.25">
      <c r="A151" s="30" t="s">
        <v>148</v>
      </c>
      <c r="B151" s="16"/>
      <c r="C151" s="16"/>
      <c r="D151" s="17"/>
      <c r="E151" s="26">
        <v>39615.96</v>
      </c>
      <c r="F151" s="27">
        <f t="shared" si="21"/>
        <v>39615.96</v>
      </c>
      <c r="G151" s="26">
        <v>38879</v>
      </c>
      <c r="H151" s="28"/>
      <c r="I151" s="27">
        <f t="shared" si="22"/>
        <v>38879</v>
      </c>
      <c r="J151" s="6"/>
      <c r="K151" s="6"/>
      <c r="L151" s="6"/>
      <c r="M151" s="6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</row>
    <row r="152" spans="1:229" s="4" customFormat="1" ht="15" hidden="1" customHeight="1" x14ac:dyDescent="0.25">
      <c r="A152" s="30" t="s">
        <v>149</v>
      </c>
      <c r="B152" s="16"/>
      <c r="C152" s="16"/>
      <c r="D152" s="17"/>
      <c r="E152" s="26"/>
      <c r="F152" s="27">
        <f t="shared" si="21"/>
        <v>0</v>
      </c>
      <c r="G152" s="26"/>
      <c r="H152" s="28"/>
      <c r="I152" s="27">
        <f t="shared" si="22"/>
        <v>0</v>
      </c>
      <c r="J152" s="6"/>
      <c r="K152" s="6"/>
      <c r="L152" s="6"/>
      <c r="M152" s="6"/>
    </row>
    <row r="153" spans="1:229" ht="15" hidden="1" customHeight="1" x14ac:dyDescent="0.25">
      <c r="A153" s="30" t="s">
        <v>150</v>
      </c>
      <c r="B153" s="16"/>
      <c r="C153" s="16"/>
      <c r="D153" s="17"/>
      <c r="E153" s="26">
        <v>36304.97</v>
      </c>
      <c r="F153" s="27">
        <f t="shared" si="21"/>
        <v>36304.97</v>
      </c>
      <c r="G153" s="26">
        <v>32002.51</v>
      </c>
      <c r="H153" s="28"/>
      <c r="I153" s="27">
        <f t="shared" si="22"/>
        <v>32002.51</v>
      </c>
      <c r="J153" s="6"/>
      <c r="K153" s="6"/>
      <c r="L153" s="6"/>
      <c r="M153" s="6"/>
    </row>
    <row r="154" spans="1:229" ht="15" hidden="1" customHeight="1" x14ac:dyDescent="0.25">
      <c r="A154" s="30" t="s">
        <v>151</v>
      </c>
      <c r="B154" s="16"/>
      <c r="C154" s="16"/>
      <c r="D154" s="17"/>
      <c r="E154" s="26">
        <v>26044.78</v>
      </c>
      <c r="F154" s="27">
        <f t="shared" si="21"/>
        <v>26044.78</v>
      </c>
      <c r="G154" s="26">
        <v>18205.650000000001</v>
      </c>
      <c r="H154" s="28"/>
      <c r="I154" s="27">
        <f t="shared" si="22"/>
        <v>18205.650000000001</v>
      </c>
      <c r="J154" s="6"/>
      <c r="K154" s="6"/>
      <c r="L154" s="6"/>
      <c r="M154" s="6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</row>
    <row r="155" spans="1:229" ht="15" hidden="1" customHeight="1" x14ac:dyDescent="0.25">
      <c r="A155" s="30" t="s">
        <v>152</v>
      </c>
      <c r="B155" s="16"/>
      <c r="C155" s="16"/>
      <c r="D155" s="17"/>
      <c r="E155" s="26">
        <v>11596.35</v>
      </c>
      <c r="F155" s="27">
        <f t="shared" si="21"/>
        <v>11596.35</v>
      </c>
      <c r="G155" s="26">
        <v>11743.11</v>
      </c>
      <c r="H155" s="28"/>
      <c r="I155" s="27">
        <f t="shared" si="22"/>
        <v>11743.11</v>
      </c>
      <c r="J155" s="6"/>
      <c r="K155" s="6"/>
      <c r="L155" s="6"/>
      <c r="M155" s="6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</row>
    <row r="156" spans="1:229" ht="22.5" hidden="1" customHeight="1" x14ac:dyDescent="0.25">
      <c r="A156" s="30" t="s">
        <v>153</v>
      </c>
      <c r="B156" s="16"/>
      <c r="C156" s="16"/>
      <c r="D156" s="17"/>
      <c r="E156" s="26">
        <v>73946.100000000006</v>
      </c>
      <c r="F156" s="27">
        <f t="shared" si="21"/>
        <v>73946.100000000006</v>
      </c>
      <c r="G156" s="26">
        <v>61951.27</v>
      </c>
      <c r="H156" s="28"/>
      <c r="I156" s="27">
        <f t="shared" si="22"/>
        <v>61951.27</v>
      </c>
      <c r="J156" s="6"/>
      <c r="K156" s="6"/>
      <c r="L156" s="6"/>
      <c r="M156" s="6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</row>
    <row r="157" spans="1:229" ht="15" hidden="1" customHeight="1" x14ac:dyDescent="0.25">
      <c r="A157" s="30" t="s">
        <v>154</v>
      </c>
      <c r="B157" s="16"/>
      <c r="C157" s="6"/>
      <c r="D157" s="17"/>
      <c r="E157" s="26">
        <v>113562.06</v>
      </c>
      <c r="F157" s="27">
        <f t="shared" si="21"/>
        <v>113562.06</v>
      </c>
      <c r="G157" s="26">
        <v>100830.27</v>
      </c>
      <c r="H157" s="28"/>
      <c r="I157" s="27">
        <f t="shared" si="22"/>
        <v>100830.27</v>
      </c>
      <c r="J157" s="6"/>
      <c r="K157" s="6"/>
      <c r="L157" s="6"/>
      <c r="M157" s="6"/>
    </row>
    <row r="158" spans="1:229" ht="15" customHeight="1" x14ac:dyDescent="0.25">
      <c r="A158" s="7">
        <v>0</v>
      </c>
      <c r="B158" s="6"/>
      <c r="C158" s="16" t="s">
        <v>155</v>
      </c>
      <c r="D158" s="7"/>
      <c r="E158" s="31">
        <f>E147+E157</f>
        <v>113562.06</v>
      </c>
      <c r="F158" s="27">
        <f t="shared" si="21"/>
        <v>113562.06</v>
      </c>
      <c r="G158" s="31">
        <f>G147+G157</f>
        <v>100830.27</v>
      </c>
      <c r="H158" s="6"/>
      <c r="I158" s="27">
        <f t="shared" si="22"/>
        <v>100830.27</v>
      </c>
      <c r="J158" s="6"/>
      <c r="K158" s="6"/>
      <c r="L158" s="6"/>
      <c r="M158" s="6"/>
    </row>
    <row r="159" spans="1:229" ht="15" hidden="1" customHeight="1" x14ac:dyDescent="0.25">
      <c r="A159" s="30" t="s">
        <v>156</v>
      </c>
      <c r="B159" s="16"/>
      <c r="C159" s="16"/>
      <c r="D159" s="17"/>
      <c r="E159" s="26"/>
      <c r="F159" s="27">
        <f t="shared" si="21"/>
        <v>0</v>
      </c>
      <c r="G159" s="26"/>
      <c r="H159" s="28"/>
      <c r="I159" s="27">
        <f t="shared" si="22"/>
        <v>0</v>
      </c>
      <c r="J159" s="6"/>
      <c r="K159" s="6"/>
      <c r="L159" s="6"/>
      <c r="M159" s="6"/>
    </row>
    <row r="160" spans="1:229" ht="15" hidden="1" customHeight="1" x14ac:dyDescent="0.25">
      <c r="A160" s="30" t="s">
        <v>157</v>
      </c>
      <c r="B160" s="16"/>
      <c r="C160" s="6"/>
      <c r="D160" s="17"/>
      <c r="E160" s="26">
        <v>27100.34</v>
      </c>
      <c r="F160" s="27"/>
      <c r="G160" s="26">
        <v>9622.14</v>
      </c>
      <c r="H160" s="28"/>
      <c r="I160" s="27"/>
      <c r="J160" s="6"/>
      <c r="K160" s="6"/>
      <c r="L160" s="6"/>
      <c r="M160" s="6"/>
    </row>
    <row r="161" spans="1:13" ht="15" hidden="1" customHeight="1" x14ac:dyDescent="0.25">
      <c r="A161" s="30" t="s">
        <v>158</v>
      </c>
      <c r="B161" s="6"/>
      <c r="C161" s="6"/>
      <c r="D161" s="7"/>
      <c r="E161" s="7">
        <v>0</v>
      </c>
      <c r="F161" s="7"/>
      <c r="G161" s="7">
        <v>0</v>
      </c>
      <c r="H161" s="6"/>
      <c r="I161" s="6"/>
      <c r="J161" s="6"/>
      <c r="K161" s="6"/>
      <c r="L161" s="6"/>
      <c r="M161" s="6"/>
    </row>
    <row r="162" spans="1:13" ht="15" customHeight="1" x14ac:dyDescent="0.25">
      <c r="A162" s="7">
        <v>0</v>
      </c>
      <c r="B162" s="6"/>
      <c r="C162" s="16" t="s">
        <v>159</v>
      </c>
      <c r="D162" s="7"/>
      <c r="E162" s="26">
        <f>E160+E161</f>
        <v>27100.34</v>
      </c>
      <c r="F162" s="33">
        <f>E162</f>
        <v>27100.34</v>
      </c>
      <c r="G162" s="26">
        <f>G160+G161</f>
        <v>9622.14</v>
      </c>
      <c r="H162" s="46"/>
      <c r="I162" s="33">
        <f>G162</f>
        <v>9622.14</v>
      </c>
      <c r="J162" s="6"/>
      <c r="K162" s="6"/>
      <c r="L162" s="6"/>
      <c r="M162" s="6"/>
    </row>
    <row r="163" spans="1:13" ht="15" customHeight="1" x14ac:dyDescent="0.25">
      <c r="A163" s="7">
        <v>0</v>
      </c>
      <c r="B163" s="16"/>
      <c r="C163" s="48" t="s">
        <v>160</v>
      </c>
      <c r="D163" s="17"/>
      <c r="E163" s="26">
        <f>E82+E93+E98+E103+E110+E115+E146+E158+E160+E162</f>
        <v>1193137.8500000001</v>
      </c>
      <c r="F163" s="49">
        <f t="shared" ref="F163:G163" si="23">F82+F93+F98+F103+F110+F115+F146+F158+F162</f>
        <v>1165957.51</v>
      </c>
      <c r="G163" s="50">
        <f t="shared" si="23"/>
        <v>1118243.6599999999</v>
      </c>
      <c r="H163" s="28"/>
      <c r="I163" s="49">
        <f>I82+I93+I98+I103+I110+I115+I146+I158+I162</f>
        <v>1118243.6599999999</v>
      </c>
      <c r="J163" s="6"/>
      <c r="K163" s="6"/>
      <c r="L163" s="6"/>
      <c r="M163" s="6"/>
    </row>
    <row r="164" spans="1:13" ht="7.5" customHeight="1" x14ac:dyDescent="0.25">
      <c r="A164" s="7"/>
      <c r="B164" s="16"/>
      <c r="C164" s="16"/>
      <c r="D164" s="17"/>
      <c r="E164" s="28"/>
      <c r="F164" s="27"/>
      <c r="G164" s="28"/>
      <c r="H164" s="28"/>
      <c r="I164" s="27"/>
      <c r="J164" s="6"/>
      <c r="K164" s="6"/>
      <c r="L164" s="6"/>
      <c r="M164" s="6"/>
    </row>
    <row r="165" spans="1:13" ht="15" customHeight="1" x14ac:dyDescent="0.25">
      <c r="A165" s="7">
        <v>0</v>
      </c>
      <c r="B165" s="16"/>
      <c r="C165" s="48" t="s">
        <v>161</v>
      </c>
      <c r="D165" s="17"/>
      <c r="E165" s="26">
        <f t="shared" ref="E165:G165" si="24">E36-E163</f>
        <v>152333.86999999988</v>
      </c>
      <c r="F165" s="49">
        <f t="shared" si="24"/>
        <v>187052.12999999989</v>
      </c>
      <c r="G165" s="51">
        <f t="shared" si="24"/>
        <v>310863.42000000016</v>
      </c>
      <c r="H165" s="28"/>
      <c r="I165" s="49">
        <f>I36-I163</f>
        <v>310863.42000000016</v>
      </c>
      <c r="J165" s="6"/>
      <c r="K165" s="6"/>
      <c r="L165" s="6"/>
      <c r="M165" s="6"/>
    </row>
    <row r="166" spans="1:13" ht="15" customHeight="1" x14ac:dyDescent="0.25">
      <c r="A166" s="7" t="s">
        <v>162</v>
      </c>
      <c r="B166" s="16"/>
      <c r="C166" s="16" t="s">
        <v>163</v>
      </c>
      <c r="D166" s="17"/>
      <c r="E166" s="28">
        <v>0</v>
      </c>
      <c r="F166" s="27">
        <f>E166</f>
        <v>0</v>
      </c>
      <c r="G166" s="28">
        <v>0</v>
      </c>
      <c r="H166" s="28"/>
      <c r="I166" s="27">
        <f>G166</f>
        <v>0</v>
      </c>
      <c r="J166" s="6"/>
      <c r="K166" s="6"/>
      <c r="L166" s="6"/>
      <c r="M166" s="6"/>
    </row>
    <row r="167" spans="1:13" ht="11.25" customHeight="1" x14ac:dyDescent="0.25">
      <c r="A167" s="7"/>
      <c r="B167" s="16"/>
      <c r="C167" s="16"/>
      <c r="D167" s="17"/>
      <c r="E167" s="28"/>
      <c r="F167" s="27"/>
      <c r="G167" s="28"/>
      <c r="H167" s="28"/>
      <c r="I167" s="27"/>
      <c r="J167" s="6"/>
      <c r="K167" s="6"/>
      <c r="L167" s="6"/>
      <c r="M167" s="6"/>
    </row>
    <row r="168" spans="1:13" ht="15" customHeight="1" x14ac:dyDescent="0.25">
      <c r="A168" s="52">
        <v>0</v>
      </c>
      <c r="B168" s="53"/>
      <c r="C168" s="53" t="s">
        <v>164</v>
      </c>
      <c r="D168" s="53" t="str">
        <f>C168</f>
        <v xml:space="preserve">          Income (Loss) from Operations Before Other Income / Expenses</v>
      </c>
      <c r="E168" s="54">
        <f t="shared" ref="E168:I168" si="25">E165-E166</f>
        <v>152333.86999999988</v>
      </c>
      <c r="F168" s="54">
        <f t="shared" si="25"/>
        <v>187052.12999999989</v>
      </c>
      <c r="G168" s="54">
        <f t="shared" si="25"/>
        <v>310863.42000000016</v>
      </c>
      <c r="H168" s="54">
        <f t="shared" si="25"/>
        <v>0</v>
      </c>
      <c r="I168" s="54">
        <f t="shared" si="25"/>
        <v>310863.42000000016</v>
      </c>
      <c r="J168" s="21"/>
      <c r="K168" s="7"/>
      <c r="L168" s="7"/>
      <c r="M168" s="7"/>
    </row>
    <row r="169" spans="1:13" ht="15" hidden="1" customHeight="1" x14ac:dyDescent="0.25">
      <c r="A169" s="14">
        <v>0</v>
      </c>
      <c r="B169" s="16"/>
      <c r="C169" s="20"/>
      <c r="D169" s="20"/>
      <c r="E169" s="27">
        <v>0</v>
      </c>
      <c r="F169" s="27">
        <f t="shared" ref="F169:F171" si="26">E169</f>
        <v>0</v>
      </c>
      <c r="G169" s="27">
        <v>0</v>
      </c>
      <c r="H169" s="28"/>
      <c r="I169" s="27">
        <f t="shared" ref="I169:I171" si="27">G169</f>
        <v>0</v>
      </c>
      <c r="J169" s="21"/>
      <c r="K169" s="7"/>
      <c r="L169" s="7"/>
      <c r="M169" s="7"/>
    </row>
    <row r="170" spans="1:13" ht="15" hidden="1" customHeight="1" x14ac:dyDescent="0.25">
      <c r="A170" s="55" t="s">
        <v>165</v>
      </c>
      <c r="B170" s="16"/>
      <c r="C170" s="53" t="str">
        <f>UPPER(A170)</f>
        <v xml:space="preserve">  NET ORDINARY INCOME</v>
      </c>
      <c r="D170" s="53" t="str">
        <f>C170</f>
        <v xml:space="preserve">  NET ORDINARY INCOME</v>
      </c>
      <c r="E170" s="54">
        <v>334531.28999999998</v>
      </c>
      <c r="F170" s="27">
        <f t="shared" si="26"/>
        <v>334531.28999999998</v>
      </c>
      <c r="G170" s="54">
        <v>436659.98</v>
      </c>
      <c r="H170" s="28"/>
      <c r="I170" s="27">
        <f t="shared" si="27"/>
        <v>436659.98</v>
      </c>
      <c r="J170" s="21"/>
      <c r="K170" s="7"/>
      <c r="L170" s="7"/>
      <c r="M170" s="7"/>
    </row>
    <row r="171" spans="1:13" ht="15" hidden="1" customHeight="1" x14ac:dyDescent="0.25">
      <c r="A171" s="14">
        <v>0</v>
      </c>
      <c r="B171" s="16"/>
      <c r="C171" s="20"/>
      <c r="D171" s="20"/>
      <c r="E171" s="27">
        <v>0</v>
      </c>
      <c r="F171" s="27">
        <f t="shared" si="26"/>
        <v>0</v>
      </c>
      <c r="G171" s="27">
        <v>0</v>
      </c>
      <c r="H171" s="28"/>
      <c r="I171" s="27">
        <f t="shared" si="27"/>
        <v>0</v>
      </c>
      <c r="J171" s="21"/>
      <c r="K171" s="7"/>
      <c r="L171" s="7"/>
      <c r="M171" s="7"/>
    </row>
    <row r="172" spans="1:13" ht="15" customHeight="1" x14ac:dyDescent="0.25">
      <c r="A172" s="7"/>
      <c r="B172" s="16"/>
      <c r="C172" s="16"/>
      <c r="D172" s="17"/>
      <c r="E172" s="28"/>
      <c r="F172" s="27"/>
      <c r="G172" s="28"/>
      <c r="H172" s="28"/>
      <c r="I172" s="27"/>
      <c r="J172" s="6"/>
      <c r="K172" s="6"/>
      <c r="L172" s="6"/>
      <c r="M172" s="6"/>
    </row>
    <row r="173" spans="1:13" ht="15" customHeight="1" x14ac:dyDescent="0.25">
      <c r="A173" s="7">
        <v>0</v>
      </c>
      <c r="B173" s="48" t="s">
        <v>166</v>
      </c>
      <c r="C173" s="16"/>
      <c r="D173" s="17"/>
      <c r="E173" s="28">
        <v>0</v>
      </c>
      <c r="F173" s="27"/>
      <c r="G173" s="28">
        <v>0</v>
      </c>
      <c r="H173" s="28"/>
      <c r="I173" s="27"/>
      <c r="J173" s="6"/>
      <c r="K173" s="6"/>
      <c r="L173" s="6"/>
      <c r="M173" s="6"/>
    </row>
    <row r="174" spans="1:13" ht="15" hidden="1" customHeight="1" x14ac:dyDescent="0.25">
      <c r="A174" s="30" t="s">
        <v>45</v>
      </c>
      <c r="B174" s="16"/>
      <c r="C174" s="16"/>
      <c r="D174" s="17"/>
      <c r="E174" s="26">
        <v>65140</v>
      </c>
      <c r="F174" s="27">
        <f t="shared" ref="F174:F179" si="28">E174</f>
        <v>65140</v>
      </c>
      <c r="G174" s="26">
        <v>64912</v>
      </c>
      <c r="H174" s="28"/>
      <c r="I174" s="27">
        <f t="shared" ref="I174:I179" si="29">G174</f>
        <v>64912</v>
      </c>
      <c r="J174" s="6"/>
      <c r="K174" s="6"/>
      <c r="L174" s="6"/>
      <c r="M174" s="6"/>
    </row>
    <row r="175" spans="1:13" ht="15" hidden="1" customHeight="1" x14ac:dyDescent="0.25">
      <c r="A175" s="30" t="s">
        <v>46</v>
      </c>
      <c r="B175" s="16"/>
      <c r="C175" s="16"/>
      <c r="D175" s="17"/>
      <c r="E175" s="26">
        <v>11359.52</v>
      </c>
      <c r="F175" s="27">
        <f t="shared" si="28"/>
        <v>11359.52</v>
      </c>
      <c r="G175" s="28">
        <v>0</v>
      </c>
      <c r="H175" s="28"/>
      <c r="I175" s="27">
        <f t="shared" si="29"/>
        <v>0</v>
      </c>
      <c r="J175" s="6"/>
      <c r="K175" s="6"/>
      <c r="L175" s="6"/>
      <c r="M175" s="6"/>
    </row>
    <row r="176" spans="1:13" ht="15" hidden="1" customHeight="1" x14ac:dyDescent="0.25">
      <c r="A176" s="30" t="s">
        <v>47</v>
      </c>
      <c r="B176" s="16"/>
      <c r="C176" s="16"/>
      <c r="D176" s="17"/>
      <c r="E176" s="26"/>
      <c r="F176" s="27">
        <f t="shared" si="28"/>
        <v>0</v>
      </c>
      <c r="G176" s="26"/>
      <c r="H176" s="28"/>
      <c r="I176" s="27">
        <f t="shared" si="29"/>
        <v>0</v>
      </c>
      <c r="J176" s="6"/>
      <c r="K176" s="6"/>
      <c r="L176" s="6"/>
      <c r="M176" s="6"/>
    </row>
    <row r="177" spans="1:13" ht="15" hidden="1" customHeight="1" x14ac:dyDescent="0.25">
      <c r="A177" s="30" t="s">
        <v>48</v>
      </c>
      <c r="B177" s="16"/>
      <c r="C177" s="16"/>
      <c r="D177" s="17"/>
      <c r="E177" s="26">
        <v>7396</v>
      </c>
      <c r="F177" s="27">
        <f t="shared" si="28"/>
        <v>7396</v>
      </c>
      <c r="G177" s="26">
        <v>12340.8</v>
      </c>
      <c r="H177" s="28"/>
      <c r="I177" s="27">
        <f t="shared" si="29"/>
        <v>12340.8</v>
      </c>
      <c r="J177" s="6"/>
      <c r="K177" s="6"/>
      <c r="L177" s="6"/>
      <c r="M177" s="6"/>
    </row>
    <row r="178" spans="1:13" ht="15" hidden="1" customHeight="1" x14ac:dyDescent="0.25">
      <c r="A178" s="30" t="s">
        <v>49</v>
      </c>
      <c r="B178" s="16"/>
      <c r="C178" s="16"/>
      <c r="D178" s="17"/>
      <c r="E178" s="26">
        <v>4000</v>
      </c>
      <c r="F178" s="27">
        <f t="shared" si="28"/>
        <v>4000</v>
      </c>
      <c r="G178" s="28">
        <v>0</v>
      </c>
      <c r="H178" s="28"/>
      <c r="I178" s="27">
        <f t="shared" si="29"/>
        <v>0</v>
      </c>
      <c r="J178" s="6"/>
      <c r="K178" s="6"/>
      <c r="L178" s="6"/>
      <c r="M178" s="6"/>
    </row>
    <row r="179" spans="1:13" ht="15" hidden="1" customHeight="1" x14ac:dyDescent="0.25">
      <c r="A179" s="30" t="s">
        <v>50</v>
      </c>
      <c r="B179" s="16"/>
      <c r="C179" s="16"/>
      <c r="D179" s="17"/>
      <c r="E179" s="26">
        <v>11396</v>
      </c>
      <c r="F179" s="27">
        <f t="shared" si="28"/>
        <v>11396</v>
      </c>
      <c r="G179" s="26">
        <v>12340.8</v>
      </c>
      <c r="H179" s="28"/>
      <c r="I179" s="27">
        <f t="shared" si="29"/>
        <v>12340.8</v>
      </c>
      <c r="J179" s="6"/>
      <c r="K179" s="6"/>
      <c r="L179" s="6"/>
      <c r="M179" s="6"/>
    </row>
    <row r="180" spans="1:13" ht="15" hidden="1" customHeight="1" x14ac:dyDescent="0.25">
      <c r="A180" s="30" t="s">
        <v>167</v>
      </c>
      <c r="B180" s="6"/>
      <c r="C180" s="6"/>
      <c r="D180" s="7"/>
      <c r="E180" s="7">
        <v>0</v>
      </c>
      <c r="F180" s="7"/>
      <c r="G180" s="7">
        <v>0</v>
      </c>
      <c r="H180" s="6"/>
      <c r="I180" s="6"/>
      <c r="J180" s="6"/>
      <c r="K180" s="6"/>
      <c r="L180" s="6"/>
      <c r="M180" s="6"/>
    </row>
    <row r="181" spans="1:13" ht="15" hidden="1" customHeight="1" x14ac:dyDescent="0.25">
      <c r="A181" s="30" t="s">
        <v>168</v>
      </c>
      <c r="B181" s="16"/>
      <c r="C181" s="16"/>
      <c r="D181" s="17"/>
      <c r="E181" s="28">
        <v>0</v>
      </c>
      <c r="F181" s="27">
        <f t="shared" ref="F181:F184" si="30">E181</f>
        <v>0</v>
      </c>
      <c r="G181" s="28">
        <v>0</v>
      </c>
      <c r="H181" s="28"/>
      <c r="I181" s="27">
        <f t="shared" ref="I181:I184" si="31">G181</f>
        <v>0</v>
      </c>
      <c r="J181" s="6"/>
      <c r="K181" s="6"/>
      <c r="L181" s="6"/>
      <c r="M181" s="6"/>
    </row>
    <row r="182" spans="1:13" ht="15" hidden="1" customHeight="1" x14ac:dyDescent="0.25">
      <c r="A182" s="30" t="s">
        <v>169</v>
      </c>
      <c r="B182" s="16"/>
      <c r="C182" s="16"/>
      <c r="D182" s="17"/>
      <c r="E182" s="26"/>
      <c r="F182" s="27">
        <f t="shared" si="30"/>
        <v>0</v>
      </c>
      <c r="G182" s="26"/>
      <c r="H182" s="28"/>
      <c r="I182" s="27">
        <f t="shared" si="31"/>
        <v>0</v>
      </c>
      <c r="J182" s="6"/>
      <c r="K182" s="6"/>
      <c r="L182" s="6"/>
      <c r="M182" s="6"/>
    </row>
    <row r="183" spans="1:13" ht="15" hidden="1" customHeight="1" x14ac:dyDescent="0.25">
      <c r="A183" s="30" t="s">
        <v>170</v>
      </c>
      <c r="B183" s="16"/>
      <c r="C183" s="16"/>
      <c r="D183" s="17"/>
      <c r="E183" s="26">
        <v>3556.5</v>
      </c>
      <c r="F183" s="27">
        <f t="shared" si="30"/>
        <v>3556.5</v>
      </c>
      <c r="G183" s="26">
        <v>281.83999999999997</v>
      </c>
      <c r="H183" s="28"/>
      <c r="I183" s="27">
        <f t="shared" si="31"/>
        <v>281.83999999999997</v>
      </c>
      <c r="J183" s="6"/>
      <c r="K183" s="6"/>
      <c r="L183" s="6"/>
      <c r="M183" s="6"/>
    </row>
    <row r="184" spans="1:13" ht="15" hidden="1" customHeight="1" x14ac:dyDescent="0.25">
      <c r="A184" s="30" t="s">
        <v>171</v>
      </c>
      <c r="B184" s="16"/>
      <c r="C184" s="16"/>
      <c r="D184" s="17"/>
      <c r="E184" s="26">
        <v>3556.5</v>
      </c>
      <c r="F184" s="27">
        <f t="shared" si="30"/>
        <v>3556.5</v>
      </c>
      <c r="G184" s="26">
        <v>281.83999999999997</v>
      </c>
      <c r="H184" s="28"/>
      <c r="I184" s="27">
        <f t="shared" si="31"/>
        <v>281.83999999999997</v>
      </c>
      <c r="J184" s="6"/>
      <c r="K184" s="6"/>
      <c r="L184" s="6"/>
      <c r="M184" s="6"/>
    </row>
    <row r="185" spans="1:13" ht="15" hidden="1" customHeight="1" x14ac:dyDescent="0.25">
      <c r="A185" s="30" t="s">
        <v>172</v>
      </c>
      <c r="B185" s="6"/>
      <c r="C185" s="6"/>
      <c r="D185" s="7"/>
      <c r="E185" s="7">
        <v>0</v>
      </c>
      <c r="F185" s="7"/>
      <c r="G185" s="7">
        <v>0</v>
      </c>
      <c r="H185" s="6"/>
      <c r="I185" s="6"/>
      <c r="J185" s="6"/>
      <c r="K185" s="6"/>
      <c r="L185" s="6"/>
      <c r="M185" s="6"/>
    </row>
    <row r="186" spans="1:13" ht="15" customHeight="1" x14ac:dyDescent="0.25">
      <c r="A186" s="7">
        <v>0</v>
      </c>
      <c r="B186" s="16"/>
      <c r="C186" s="16" t="s">
        <v>173</v>
      </c>
      <c r="D186" s="17"/>
      <c r="E186" s="26">
        <f>(E174+E175+E179+E176+E180)-(E181+E184+E182+E185)</f>
        <v>84339.02</v>
      </c>
      <c r="F186" s="27">
        <f t="shared" ref="F186:F188" si="32">E186</f>
        <v>84339.02</v>
      </c>
      <c r="G186" s="26">
        <f>(G174+G175+G179+G176+G180)-(G181+G184+G182+G185)</f>
        <v>76970.960000000006</v>
      </c>
      <c r="H186" s="28"/>
      <c r="I186" s="27">
        <f t="shared" ref="I186:I188" si="33">G186</f>
        <v>76970.960000000006</v>
      </c>
      <c r="J186" s="6"/>
      <c r="K186" s="6"/>
      <c r="L186" s="6"/>
      <c r="M186" s="6"/>
    </row>
    <row r="187" spans="1:13" ht="15" hidden="1" customHeight="1" x14ac:dyDescent="0.25">
      <c r="A187" s="30" t="s">
        <v>174</v>
      </c>
      <c r="B187" s="16"/>
      <c r="C187" s="16"/>
      <c r="D187" s="17"/>
      <c r="E187" s="28">
        <v>0</v>
      </c>
      <c r="F187" s="27">
        <f t="shared" si="32"/>
        <v>0</v>
      </c>
      <c r="G187" s="28">
        <v>0</v>
      </c>
      <c r="H187" s="28"/>
      <c r="I187" s="27">
        <f t="shared" si="33"/>
        <v>0</v>
      </c>
      <c r="J187" s="6"/>
      <c r="K187" s="6"/>
      <c r="L187" s="6"/>
      <c r="M187" s="6"/>
    </row>
    <row r="188" spans="1:13" ht="15" hidden="1" customHeight="1" x14ac:dyDescent="0.25">
      <c r="A188" s="30" t="s">
        <v>175</v>
      </c>
      <c r="B188" s="16"/>
      <c r="C188" s="16"/>
      <c r="D188" s="17"/>
      <c r="E188" s="28">
        <v>0</v>
      </c>
      <c r="F188" s="27">
        <f t="shared" si="32"/>
        <v>0</v>
      </c>
      <c r="G188" s="28">
        <v>0</v>
      </c>
      <c r="H188" s="28"/>
      <c r="I188" s="27">
        <f t="shared" si="33"/>
        <v>0</v>
      </c>
      <c r="J188" s="6"/>
      <c r="K188" s="6"/>
      <c r="L188" s="6"/>
      <c r="M188" s="6"/>
    </row>
    <row r="189" spans="1:13" ht="15" hidden="1" customHeight="1" x14ac:dyDescent="0.25">
      <c r="A189" s="30" t="s">
        <v>176</v>
      </c>
      <c r="B189" s="16"/>
      <c r="C189" s="6"/>
      <c r="D189" s="7"/>
      <c r="E189" s="7">
        <v>0</v>
      </c>
      <c r="F189" s="7"/>
      <c r="G189" s="7">
        <v>0</v>
      </c>
      <c r="H189" s="6"/>
      <c r="I189" s="6"/>
      <c r="J189" s="6"/>
      <c r="K189" s="6"/>
      <c r="L189" s="6"/>
      <c r="M189" s="6"/>
    </row>
    <row r="190" spans="1:13" ht="15" customHeight="1" x14ac:dyDescent="0.25">
      <c r="A190" s="7">
        <v>0</v>
      </c>
      <c r="B190" s="16"/>
      <c r="C190" s="16" t="s">
        <v>177</v>
      </c>
      <c r="D190" s="17"/>
      <c r="E190" s="26">
        <f>E187-(E188+E189)</f>
        <v>0</v>
      </c>
      <c r="F190" s="27">
        <f t="shared" ref="F190:F195" si="34">E190</f>
        <v>0</v>
      </c>
      <c r="G190" s="26">
        <f>G187-(G188+G189)</f>
        <v>0</v>
      </c>
      <c r="H190" s="28"/>
      <c r="I190" s="27">
        <f t="shared" ref="I190:I194" si="35">G190</f>
        <v>0</v>
      </c>
      <c r="J190" s="6"/>
      <c r="K190" s="6"/>
      <c r="L190" s="6"/>
      <c r="M190" s="6"/>
    </row>
    <row r="191" spans="1:13" ht="15" customHeight="1" x14ac:dyDescent="0.25">
      <c r="A191" s="7" t="s">
        <v>54</v>
      </c>
      <c r="B191" s="16"/>
      <c r="C191" s="16" t="s">
        <v>178</v>
      </c>
      <c r="D191" s="17"/>
      <c r="E191" s="56">
        <v>39.72</v>
      </c>
      <c r="F191" s="27">
        <f t="shared" si="34"/>
        <v>39.72</v>
      </c>
      <c r="G191" s="26">
        <v>83.26</v>
      </c>
      <c r="H191" s="28"/>
      <c r="I191" s="27">
        <f t="shared" si="35"/>
        <v>83.26</v>
      </c>
      <c r="J191" s="6"/>
      <c r="K191" s="6"/>
      <c r="L191" s="6"/>
      <c r="M191" s="6"/>
    </row>
    <row r="192" spans="1:13" ht="15" hidden="1" customHeight="1" x14ac:dyDescent="0.25">
      <c r="A192" s="30" t="s">
        <v>55</v>
      </c>
      <c r="B192" s="16"/>
      <c r="C192" s="16"/>
      <c r="D192" s="17"/>
      <c r="E192" s="26">
        <v>121743</v>
      </c>
      <c r="F192" s="27">
        <f t="shared" si="34"/>
        <v>121743</v>
      </c>
      <c r="G192" s="26">
        <v>112262</v>
      </c>
      <c r="H192" s="28"/>
      <c r="I192" s="27">
        <f t="shared" si="35"/>
        <v>112262</v>
      </c>
      <c r="J192" s="6"/>
      <c r="K192" s="6"/>
      <c r="L192" s="6"/>
      <c r="M192" s="6"/>
    </row>
    <row r="193" spans="1:13" ht="15" hidden="1" customHeight="1" x14ac:dyDescent="0.25">
      <c r="A193" s="30" t="s">
        <v>179</v>
      </c>
      <c r="B193" s="16"/>
      <c r="C193" s="16"/>
      <c r="D193" s="17"/>
      <c r="E193" s="28">
        <v>0</v>
      </c>
      <c r="F193" s="27">
        <f t="shared" si="34"/>
        <v>0</v>
      </c>
      <c r="G193" s="28">
        <v>0</v>
      </c>
      <c r="H193" s="28"/>
      <c r="I193" s="27">
        <f t="shared" si="35"/>
        <v>0</v>
      </c>
      <c r="J193" s="6"/>
      <c r="K193" s="6"/>
      <c r="L193" s="6"/>
      <c r="M193" s="6"/>
    </row>
    <row r="194" spans="1:13" ht="15" hidden="1" customHeight="1" x14ac:dyDescent="0.25">
      <c r="A194" s="30" t="s">
        <v>180</v>
      </c>
      <c r="B194" s="16"/>
      <c r="C194" s="16"/>
      <c r="D194" s="17"/>
      <c r="E194" s="28">
        <v>0</v>
      </c>
      <c r="F194" s="27">
        <f t="shared" si="34"/>
        <v>0</v>
      </c>
      <c r="G194" s="28">
        <v>0</v>
      </c>
      <c r="H194" s="28"/>
      <c r="I194" s="27">
        <f t="shared" si="35"/>
        <v>0</v>
      </c>
      <c r="J194" s="6"/>
      <c r="K194" s="6"/>
      <c r="L194" s="6"/>
      <c r="M194" s="6"/>
    </row>
    <row r="195" spans="1:13" ht="15" hidden="1" customHeight="1" x14ac:dyDescent="0.25">
      <c r="A195" s="30" t="s">
        <v>181</v>
      </c>
      <c r="B195" s="16"/>
      <c r="C195" s="6"/>
      <c r="D195" s="7"/>
      <c r="E195" s="28">
        <v>0</v>
      </c>
      <c r="F195" s="27">
        <f t="shared" si="34"/>
        <v>0</v>
      </c>
      <c r="G195" s="28">
        <v>0</v>
      </c>
      <c r="H195" s="46"/>
      <c r="I195" s="46"/>
      <c r="J195" s="6"/>
      <c r="K195" s="6"/>
      <c r="L195" s="6"/>
      <c r="M195" s="6"/>
    </row>
    <row r="196" spans="1:13" ht="15" hidden="1" customHeight="1" x14ac:dyDescent="0.25">
      <c r="A196" s="30" t="s">
        <v>182</v>
      </c>
      <c r="B196" s="16"/>
      <c r="C196" s="6"/>
      <c r="D196" s="7"/>
      <c r="E196" s="7">
        <v>0</v>
      </c>
      <c r="F196" s="7"/>
      <c r="G196" s="7">
        <v>0</v>
      </c>
      <c r="H196" s="6"/>
      <c r="I196" s="6"/>
      <c r="J196" s="6"/>
      <c r="K196" s="6"/>
      <c r="L196" s="6"/>
      <c r="M196" s="6"/>
    </row>
    <row r="197" spans="1:13" ht="15" customHeight="1" x14ac:dyDescent="0.25">
      <c r="A197" s="7">
        <v>0</v>
      </c>
      <c r="B197" s="16"/>
      <c r="C197" s="16" t="s">
        <v>183</v>
      </c>
      <c r="D197" s="17"/>
      <c r="E197" s="26">
        <f>(E192+E193+E194)-(E195+E196)</f>
        <v>121743</v>
      </c>
      <c r="F197" s="27">
        <f t="shared" ref="F197:F198" si="36">E197</f>
        <v>121743</v>
      </c>
      <c r="G197" s="26">
        <f>(G192+G193+G194)-(G195+G196)</f>
        <v>112262</v>
      </c>
      <c r="H197" s="28"/>
      <c r="I197" s="27">
        <f t="shared" ref="I197:I198" si="37">G197</f>
        <v>112262</v>
      </c>
      <c r="J197" s="6"/>
      <c r="K197" s="6"/>
      <c r="L197" s="6"/>
      <c r="M197" s="6"/>
    </row>
    <row r="198" spans="1:13" ht="15" hidden="1" customHeight="1" x14ac:dyDescent="0.25">
      <c r="A198" s="30" t="s">
        <v>184</v>
      </c>
      <c r="B198" s="16"/>
      <c r="C198" s="16" t="s">
        <v>185</v>
      </c>
      <c r="D198" s="17"/>
      <c r="E198" s="28">
        <v>0</v>
      </c>
      <c r="F198" s="27">
        <f t="shared" si="36"/>
        <v>0</v>
      </c>
      <c r="G198" s="28">
        <v>0</v>
      </c>
      <c r="H198" s="28"/>
      <c r="I198" s="27">
        <f t="shared" si="37"/>
        <v>0</v>
      </c>
      <c r="J198" s="6"/>
      <c r="K198" s="6"/>
      <c r="L198" s="6"/>
      <c r="M198" s="6"/>
    </row>
    <row r="199" spans="1:13" ht="15" customHeight="1" x14ac:dyDescent="0.25">
      <c r="A199" s="7">
        <v>0</v>
      </c>
      <c r="B199" s="16"/>
      <c r="C199" s="16" t="s">
        <v>185</v>
      </c>
      <c r="D199" s="7"/>
      <c r="E199" s="28">
        <v>0</v>
      </c>
      <c r="F199" s="27">
        <f>F198</f>
        <v>0</v>
      </c>
      <c r="G199" s="28">
        <v>0</v>
      </c>
      <c r="H199" s="46"/>
      <c r="I199" s="27">
        <f>I198</f>
        <v>0</v>
      </c>
      <c r="J199" s="6"/>
      <c r="K199" s="6"/>
      <c r="L199" s="6"/>
      <c r="M199" s="6"/>
    </row>
    <row r="200" spans="1:13" ht="15" customHeight="1" x14ac:dyDescent="0.25">
      <c r="A200" s="7" t="s">
        <v>58</v>
      </c>
      <c r="B200" s="16"/>
      <c r="C200" s="16" t="s">
        <v>186</v>
      </c>
      <c r="D200" s="17"/>
      <c r="E200" s="28">
        <v>0</v>
      </c>
      <c r="F200" s="27">
        <f>E200</f>
        <v>0</v>
      </c>
      <c r="G200" s="26">
        <v>-15</v>
      </c>
      <c r="H200" s="28"/>
      <c r="I200" s="27">
        <f>G200</f>
        <v>-15</v>
      </c>
      <c r="J200" s="6"/>
      <c r="K200" s="6"/>
      <c r="L200" s="6"/>
      <c r="M200" s="6"/>
    </row>
    <row r="201" spans="1:13" ht="15" hidden="1" customHeight="1" x14ac:dyDescent="0.25">
      <c r="A201" s="30" t="s">
        <v>187</v>
      </c>
      <c r="B201" s="16"/>
      <c r="C201" s="6"/>
      <c r="D201" s="7"/>
      <c r="E201" s="26"/>
      <c r="F201" s="46"/>
      <c r="G201" s="26"/>
      <c r="H201" s="46"/>
      <c r="I201" s="46"/>
      <c r="J201" s="6"/>
      <c r="K201" s="6"/>
      <c r="L201" s="6"/>
      <c r="M201" s="6"/>
    </row>
    <row r="202" spans="1:13" ht="15" hidden="1" customHeight="1" x14ac:dyDescent="0.25">
      <c r="A202" s="30" t="s">
        <v>188</v>
      </c>
      <c r="B202" s="16"/>
      <c r="C202" s="6"/>
      <c r="D202" s="7"/>
      <c r="E202" s="26">
        <v>58562.58</v>
      </c>
      <c r="F202" s="46"/>
      <c r="G202" s="26">
        <v>63504.66</v>
      </c>
      <c r="H202" s="46"/>
      <c r="I202" s="46"/>
      <c r="J202" s="6"/>
      <c r="K202" s="6"/>
      <c r="L202" s="6"/>
      <c r="M202" s="6"/>
    </row>
    <row r="203" spans="1:13" ht="15" hidden="1" customHeight="1" x14ac:dyDescent="0.25">
      <c r="A203" s="30" t="s">
        <v>189</v>
      </c>
      <c r="B203" s="16"/>
      <c r="C203" s="6"/>
      <c r="D203" s="17"/>
      <c r="E203" s="26">
        <v>58562.58</v>
      </c>
      <c r="F203" s="27"/>
      <c r="G203" s="26">
        <v>63504.66</v>
      </c>
      <c r="H203" s="28"/>
      <c r="I203" s="27">
        <f>-1*(G203+G203)</f>
        <v>-127009.32</v>
      </c>
      <c r="J203" s="6"/>
      <c r="K203" s="6"/>
      <c r="L203" s="6"/>
      <c r="M203" s="6"/>
    </row>
    <row r="204" spans="1:13" ht="15" customHeight="1" x14ac:dyDescent="0.25">
      <c r="A204" s="7">
        <v>0</v>
      </c>
      <c r="B204" s="16"/>
      <c r="C204" s="16" t="s">
        <v>190</v>
      </c>
      <c r="D204" s="7"/>
      <c r="E204" s="26">
        <f>E201+E203</f>
        <v>58562.58</v>
      </c>
      <c r="F204" s="27">
        <f>-1*E204</f>
        <v>-58562.58</v>
      </c>
      <c r="G204" s="26">
        <f>G201+G203</f>
        <v>63504.66</v>
      </c>
      <c r="H204" s="46"/>
      <c r="I204" s="27">
        <f>-1*G204</f>
        <v>-63504.66</v>
      </c>
      <c r="J204" s="6"/>
      <c r="K204" s="6"/>
      <c r="L204" s="6"/>
      <c r="M204" s="6"/>
    </row>
    <row r="205" spans="1:13" ht="15" hidden="1" customHeight="1" x14ac:dyDescent="0.25">
      <c r="A205" s="30" t="s">
        <v>191</v>
      </c>
      <c r="B205" s="16"/>
      <c r="C205" s="16"/>
      <c r="D205" s="17"/>
      <c r="E205" s="28">
        <v>0</v>
      </c>
      <c r="F205" s="27"/>
      <c r="G205" s="28">
        <v>0</v>
      </c>
      <c r="H205" s="28"/>
      <c r="I205" s="27">
        <f>G205*-1</f>
        <v>0</v>
      </c>
      <c r="J205" s="6"/>
      <c r="K205" s="6"/>
      <c r="L205" s="6"/>
      <c r="M205" s="6"/>
    </row>
    <row r="206" spans="1:13" ht="15" hidden="1" customHeight="1" x14ac:dyDescent="0.25">
      <c r="A206" s="30" t="s">
        <v>192</v>
      </c>
      <c r="B206" s="16"/>
      <c r="C206" s="6"/>
      <c r="D206" s="17"/>
      <c r="E206" s="28">
        <v>0</v>
      </c>
      <c r="F206" s="27"/>
      <c r="G206" s="28">
        <v>0</v>
      </c>
      <c r="H206" s="28"/>
      <c r="I206" s="27">
        <f t="shared" ref="I206:I207" si="38">-1*G206</f>
        <v>0</v>
      </c>
      <c r="J206" s="6"/>
      <c r="K206" s="6"/>
      <c r="L206" s="6"/>
      <c r="M206" s="6"/>
    </row>
    <row r="207" spans="1:13" ht="15" customHeight="1" x14ac:dyDescent="0.25">
      <c r="A207" s="7">
        <v>0</v>
      </c>
      <c r="B207" s="16"/>
      <c r="C207" s="16" t="s">
        <v>193</v>
      </c>
      <c r="D207" s="7"/>
      <c r="E207" s="26">
        <f>E205+E206</f>
        <v>0</v>
      </c>
      <c r="F207" s="27">
        <f>-1*E207</f>
        <v>0</v>
      </c>
      <c r="G207" s="26">
        <f>G205+G206</f>
        <v>0</v>
      </c>
      <c r="H207" s="46"/>
      <c r="I207" s="27">
        <f t="shared" si="38"/>
        <v>0</v>
      </c>
      <c r="J207" s="6"/>
      <c r="K207" s="6"/>
      <c r="L207" s="6"/>
      <c r="M207" s="6"/>
    </row>
    <row r="208" spans="1:13" ht="15" hidden="1" customHeight="1" x14ac:dyDescent="0.25">
      <c r="A208" s="30" t="s">
        <v>194</v>
      </c>
      <c r="B208" s="16"/>
      <c r="C208" s="6"/>
      <c r="D208" s="7"/>
      <c r="E208" s="31"/>
      <c r="F208" s="7"/>
      <c r="G208" s="31"/>
      <c r="H208" s="6"/>
      <c r="I208" s="6"/>
      <c r="J208" s="6"/>
      <c r="K208" s="6"/>
      <c r="L208" s="6"/>
      <c r="M208" s="6"/>
    </row>
    <row r="209" spans="1:13" ht="15" hidden="1" customHeight="1" x14ac:dyDescent="0.25">
      <c r="A209" s="29" t="s">
        <v>195</v>
      </c>
      <c r="B209" s="16"/>
      <c r="C209" s="23"/>
      <c r="D209" s="23">
        <f t="shared" ref="D209:D211" si="39">C209</f>
        <v>0</v>
      </c>
      <c r="E209" s="27">
        <v>214351.77</v>
      </c>
      <c r="F209" s="46"/>
      <c r="G209" s="27">
        <v>201873.85</v>
      </c>
      <c r="H209" s="28"/>
      <c r="I209" s="27"/>
      <c r="J209" s="21"/>
      <c r="K209" s="7"/>
      <c r="L209" s="7"/>
      <c r="M209" s="7"/>
    </row>
    <row r="210" spans="1:13" ht="15" hidden="1" customHeight="1" x14ac:dyDescent="0.25">
      <c r="A210" s="29" t="s">
        <v>196</v>
      </c>
      <c r="B210" s="16"/>
      <c r="C210" s="23"/>
      <c r="D210" s="23">
        <f t="shared" si="39"/>
        <v>0</v>
      </c>
      <c r="E210" s="27">
        <v>0</v>
      </c>
      <c r="F210" s="27"/>
      <c r="G210" s="27">
        <v>0</v>
      </c>
      <c r="H210" s="28"/>
      <c r="I210" s="27"/>
      <c r="J210" s="21"/>
      <c r="K210" s="7"/>
      <c r="L210" s="7"/>
      <c r="M210" s="7"/>
    </row>
    <row r="211" spans="1:13" ht="15" hidden="1" customHeight="1" x14ac:dyDescent="0.25">
      <c r="A211" s="29" t="s">
        <v>197</v>
      </c>
      <c r="B211" s="16"/>
      <c r="C211" s="23"/>
      <c r="D211" s="23">
        <f t="shared" si="39"/>
        <v>0</v>
      </c>
      <c r="E211" s="27">
        <v>0</v>
      </c>
      <c r="F211" s="27"/>
      <c r="G211" s="27">
        <v>0</v>
      </c>
      <c r="H211" s="28"/>
      <c r="I211" s="27"/>
      <c r="J211" s="21"/>
      <c r="K211" s="7"/>
      <c r="L211" s="7"/>
      <c r="M211" s="7"/>
    </row>
    <row r="212" spans="1:13" ht="15" hidden="1" customHeight="1" x14ac:dyDescent="0.25">
      <c r="A212" s="30" t="s">
        <v>198</v>
      </c>
      <c r="B212" s="16"/>
      <c r="C212" s="6"/>
      <c r="D212" s="7"/>
      <c r="E212" s="7">
        <v>0</v>
      </c>
      <c r="F212" s="7"/>
      <c r="G212" s="7">
        <v>0</v>
      </c>
      <c r="H212" s="6"/>
      <c r="I212" s="6"/>
      <c r="J212" s="6"/>
      <c r="K212" s="6"/>
      <c r="L212" s="6"/>
      <c r="M212" s="6"/>
    </row>
    <row r="213" spans="1:13" ht="15" hidden="1" customHeight="1" x14ac:dyDescent="0.25">
      <c r="A213" s="30" t="s">
        <v>199</v>
      </c>
      <c r="B213" s="16"/>
      <c r="C213" s="6"/>
      <c r="D213" s="7"/>
      <c r="E213" s="7">
        <v>0</v>
      </c>
      <c r="F213" s="7"/>
      <c r="G213" s="7">
        <v>0</v>
      </c>
      <c r="H213" s="6"/>
      <c r="I213" s="6"/>
      <c r="J213" s="6"/>
      <c r="K213" s="6"/>
      <c r="L213" s="6"/>
      <c r="M213" s="6"/>
    </row>
    <row r="214" spans="1:13" ht="15" customHeight="1" x14ac:dyDescent="0.25">
      <c r="A214" s="7">
        <v>0</v>
      </c>
      <c r="B214" s="16"/>
      <c r="C214" s="16" t="s">
        <v>200</v>
      </c>
      <c r="D214" s="7"/>
      <c r="E214" s="31">
        <f>E208+E209+E210+E211+E212+E213</f>
        <v>214351.77</v>
      </c>
      <c r="F214" s="27">
        <f>E214</f>
        <v>214351.77</v>
      </c>
      <c r="G214" s="31">
        <f>G208+G209+G210+G211+G212+G213</f>
        <v>201873.85</v>
      </c>
      <c r="H214" s="6"/>
      <c r="I214" s="27">
        <f>G214</f>
        <v>201873.85</v>
      </c>
      <c r="J214" s="6"/>
      <c r="K214" s="6"/>
      <c r="L214" s="6"/>
      <c r="M214" s="6"/>
    </row>
    <row r="215" spans="1:13" ht="15" hidden="1" customHeight="1" x14ac:dyDescent="0.25">
      <c r="A215" s="30" t="s">
        <v>201</v>
      </c>
      <c r="B215" s="16"/>
      <c r="C215" s="6"/>
      <c r="D215" s="7"/>
      <c r="E215" s="7">
        <v>0</v>
      </c>
      <c r="F215" s="7"/>
      <c r="G215" s="7">
        <v>0</v>
      </c>
      <c r="H215" s="6"/>
      <c r="I215" s="6"/>
      <c r="J215" s="6"/>
      <c r="K215" s="6"/>
      <c r="L215" s="6"/>
      <c r="M215" s="6"/>
    </row>
    <row r="216" spans="1:13" ht="15" hidden="1" customHeight="1" x14ac:dyDescent="0.25">
      <c r="A216" s="30" t="s">
        <v>202</v>
      </c>
      <c r="B216" s="16"/>
      <c r="C216" s="6"/>
      <c r="D216" s="7"/>
      <c r="E216" s="7">
        <v>0</v>
      </c>
      <c r="F216" s="7"/>
      <c r="G216" s="7">
        <v>0</v>
      </c>
      <c r="H216" s="6"/>
      <c r="I216" s="6"/>
      <c r="J216" s="6"/>
      <c r="K216" s="6"/>
      <c r="L216" s="6"/>
      <c r="M216" s="6"/>
    </row>
    <row r="217" spans="1:13" ht="15" hidden="1" customHeight="1" x14ac:dyDescent="0.25">
      <c r="A217" s="41" t="s">
        <v>203</v>
      </c>
      <c r="B217" s="16"/>
      <c r="C217" s="20"/>
      <c r="D217" s="20"/>
      <c r="E217" s="27">
        <v>0</v>
      </c>
      <c r="F217" s="27"/>
      <c r="G217" s="27">
        <v>0</v>
      </c>
      <c r="H217" s="28"/>
      <c r="I217" s="27"/>
      <c r="J217" s="21"/>
      <c r="K217" s="7"/>
      <c r="L217" s="7"/>
      <c r="M217" s="7"/>
    </row>
    <row r="218" spans="1:13" ht="15" hidden="1" customHeight="1" x14ac:dyDescent="0.25">
      <c r="A218" s="29" t="s">
        <v>204</v>
      </c>
      <c r="B218" s="16"/>
      <c r="C218" s="23" t="str">
        <f>UPPER(A218)</f>
        <v xml:space="preserve">    OTHER EXPENSE</v>
      </c>
      <c r="D218" s="23"/>
      <c r="E218" s="27">
        <v>0</v>
      </c>
      <c r="F218" s="27">
        <f t="shared" ref="F218:F219" si="40">E218</f>
        <v>0</v>
      </c>
      <c r="G218" s="27">
        <v>0</v>
      </c>
      <c r="H218" s="28"/>
      <c r="I218" s="27">
        <f t="shared" ref="I218:I219" si="41">G218</f>
        <v>0</v>
      </c>
      <c r="J218" s="21"/>
      <c r="K218" s="7"/>
      <c r="L218" s="7"/>
      <c r="M218" s="7"/>
    </row>
    <row r="219" spans="1:13" ht="15" hidden="1" customHeight="1" x14ac:dyDescent="0.25">
      <c r="A219" s="29">
        <v>0</v>
      </c>
      <c r="B219" s="16"/>
      <c r="C219" s="23" t="s">
        <v>63</v>
      </c>
      <c r="D219" s="23"/>
      <c r="E219" s="27">
        <v>0</v>
      </c>
      <c r="F219" s="27">
        <f t="shared" si="40"/>
        <v>0</v>
      </c>
      <c r="G219" s="27">
        <v>0</v>
      </c>
      <c r="H219" s="28"/>
      <c r="I219" s="27">
        <f t="shared" si="41"/>
        <v>0</v>
      </c>
      <c r="J219" s="21"/>
      <c r="K219" s="7"/>
      <c r="L219" s="7"/>
      <c r="M219" s="7"/>
    </row>
    <row r="220" spans="1:13" ht="15" hidden="1" customHeight="1" x14ac:dyDescent="0.25">
      <c r="A220" s="57" t="s">
        <v>205</v>
      </c>
      <c r="B220" s="2"/>
      <c r="C220" s="2"/>
      <c r="D220" s="2"/>
      <c r="E220" s="2">
        <v>0</v>
      </c>
      <c r="F220" s="2"/>
      <c r="G220" s="2">
        <v>0</v>
      </c>
      <c r="H220" s="2"/>
      <c r="I220" s="2"/>
      <c r="J220" s="2"/>
      <c r="K220" s="2"/>
      <c r="L220" s="2"/>
      <c r="M220" s="2"/>
    </row>
    <row r="221" spans="1:13" ht="15" hidden="1" customHeight="1" x14ac:dyDescent="0.25">
      <c r="A221" s="29" t="s">
        <v>63</v>
      </c>
      <c r="B221" s="16"/>
      <c r="C221" s="48" t="str">
        <f>A221</f>
        <v/>
      </c>
      <c r="D221" s="20"/>
      <c r="E221" s="27">
        <v>0</v>
      </c>
      <c r="F221" s="27">
        <f t="shared" ref="F221:F224" si="42">E221</f>
        <v>0</v>
      </c>
      <c r="G221" s="27">
        <v>0</v>
      </c>
      <c r="H221" s="28"/>
      <c r="I221" s="27">
        <f t="shared" ref="I221:I224" si="43">G221</f>
        <v>0</v>
      </c>
      <c r="J221" s="21"/>
      <c r="K221" s="7"/>
      <c r="L221" s="7"/>
      <c r="M221" s="7"/>
    </row>
    <row r="222" spans="1:13" ht="15" hidden="1" customHeight="1" x14ac:dyDescent="0.25">
      <c r="A222" s="29" t="s">
        <v>206</v>
      </c>
      <c r="B222" s="16"/>
      <c r="C222" s="23" t="str">
        <f>UPPER(A222)</f>
        <v xml:space="preserve">    TOTAL OTHER EXPENSE</v>
      </c>
      <c r="D222" s="23"/>
      <c r="E222" s="45">
        <v>0</v>
      </c>
      <c r="F222" s="27">
        <f t="shared" si="42"/>
        <v>0</v>
      </c>
      <c r="G222" s="45">
        <v>0</v>
      </c>
      <c r="H222" s="28"/>
      <c r="I222" s="27">
        <f t="shared" si="43"/>
        <v>0</v>
      </c>
      <c r="J222" s="21"/>
      <c r="K222" s="7"/>
      <c r="L222" s="7"/>
      <c r="M222" s="7"/>
    </row>
    <row r="223" spans="1:13" ht="15" customHeight="1" x14ac:dyDescent="0.25">
      <c r="A223" s="23" t="s">
        <v>207</v>
      </c>
      <c r="B223" s="16"/>
      <c r="C223" s="16" t="s">
        <v>31</v>
      </c>
      <c r="D223" s="17"/>
      <c r="E223" s="58">
        <v>-214351.77</v>
      </c>
      <c r="F223" s="27">
        <f t="shared" si="42"/>
        <v>-214351.77</v>
      </c>
      <c r="G223" s="58">
        <v>-364989.97</v>
      </c>
      <c r="H223" s="16"/>
      <c r="I223" s="27">
        <f t="shared" si="43"/>
        <v>-364989.97</v>
      </c>
      <c r="J223" s="16"/>
      <c r="K223" s="16"/>
      <c r="L223" s="16"/>
      <c r="M223" s="16"/>
    </row>
    <row r="224" spans="1:13" ht="15" customHeight="1" x14ac:dyDescent="0.25">
      <c r="A224" s="7">
        <v>0</v>
      </c>
      <c r="B224" s="16"/>
      <c r="C224" s="16" t="s">
        <v>34</v>
      </c>
      <c r="D224" s="7"/>
      <c r="E224" s="31">
        <f>E215+E216+E217</f>
        <v>0</v>
      </c>
      <c r="F224" s="27">
        <f t="shared" si="42"/>
        <v>0</v>
      </c>
      <c r="G224" s="31">
        <f>G215+G216+G217</f>
        <v>0</v>
      </c>
      <c r="H224" s="6"/>
      <c r="I224" s="27">
        <f t="shared" si="43"/>
        <v>0</v>
      </c>
      <c r="J224" s="6"/>
      <c r="K224" s="6"/>
      <c r="L224" s="6"/>
      <c r="M224" s="6"/>
    </row>
    <row r="225" spans="1:13" ht="15" customHeight="1" x14ac:dyDescent="0.25">
      <c r="A225" s="14"/>
      <c r="B225" s="16"/>
      <c r="C225" s="20"/>
      <c r="D225" s="20"/>
      <c r="E225" s="27"/>
      <c r="F225" s="27"/>
      <c r="G225" s="27"/>
      <c r="H225" s="28"/>
      <c r="I225" s="27"/>
      <c r="J225" s="21"/>
      <c r="K225" s="7"/>
      <c r="L225" s="7"/>
      <c r="M225" s="7"/>
    </row>
    <row r="226" spans="1:13" ht="15" customHeight="1" x14ac:dyDescent="0.25">
      <c r="A226" s="22">
        <v>0</v>
      </c>
      <c r="B226" s="16"/>
      <c r="C226" s="23" t="s">
        <v>208</v>
      </c>
      <c r="D226" s="23" t="str">
        <f>C226</f>
        <v xml:space="preserve">          Net Other Income / Expenses</v>
      </c>
      <c r="E226" s="49">
        <f>E186+E190+E191+E197+E199+E200+E204+E207+E224+E223+E214</f>
        <v>264684.32</v>
      </c>
      <c r="F226" s="49">
        <f>F186+F190+F191+F197+F199+F200+F204+F207+F223+F224+F214</f>
        <v>147559.15999999997</v>
      </c>
      <c r="G226" s="49">
        <f>G186+G190+G191+G197+G198+G200+G203+G224+G223+G199+G204+G207+G214</f>
        <v>153194.42000000004</v>
      </c>
      <c r="H226" s="45"/>
      <c r="I226" s="49">
        <f>I186+I190+I191+I197+I199+I200+I204+I207+I205+I214+I223+I224</f>
        <v>-37319.559999999939</v>
      </c>
      <c r="J226" s="21"/>
      <c r="K226" s="7"/>
      <c r="L226" s="7"/>
      <c r="M226" s="7"/>
    </row>
    <row r="227" spans="1:13" ht="22.5" customHeight="1" x14ac:dyDescent="0.25">
      <c r="A227" s="22" t="s">
        <v>209</v>
      </c>
      <c r="B227" s="16"/>
      <c r="C227" s="48" t="s">
        <v>210</v>
      </c>
      <c r="D227" s="23"/>
      <c r="E227" s="59">
        <v>334531.28999999998</v>
      </c>
      <c r="F227" s="60">
        <f>F168+F226</f>
        <v>334611.28999999986</v>
      </c>
      <c r="G227" s="59">
        <v>273543.86</v>
      </c>
      <c r="H227" s="28"/>
      <c r="I227" s="60">
        <f>I168+I226</f>
        <v>273543.86000000022</v>
      </c>
      <c r="J227" s="21"/>
      <c r="K227" s="7"/>
      <c r="L227" s="7"/>
      <c r="M227" s="7"/>
    </row>
    <row r="228" spans="1:13" ht="15" customHeight="1" x14ac:dyDescent="0.25">
      <c r="A228" s="7"/>
      <c r="B228" s="6"/>
      <c r="C228" s="61"/>
      <c r="D228" s="21"/>
      <c r="E228" s="17"/>
      <c r="F228" s="62"/>
      <c r="G228" s="28"/>
      <c r="H228" s="46"/>
      <c r="I228" s="46"/>
      <c r="J228" s="61"/>
      <c r="K228" s="6"/>
      <c r="L228" s="6"/>
      <c r="M228" s="6"/>
    </row>
    <row r="229" spans="1:13" ht="15" hidden="1" customHeight="1" x14ac:dyDescent="0.25">
      <c r="A229" s="7">
        <v>0</v>
      </c>
      <c r="B229" s="6"/>
      <c r="C229" s="61"/>
      <c r="D229" s="21"/>
      <c r="E229" s="17">
        <v>0</v>
      </c>
      <c r="F229" s="62">
        <f>F168+F226</f>
        <v>334611.28999999986</v>
      </c>
      <c r="G229" s="28">
        <v>0</v>
      </c>
      <c r="H229" s="46"/>
      <c r="I229" s="62">
        <f>I168+I226</f>
        <v>273543.86000000022</v>
      </c>
      <c r="J229" s="61"/>
      <c r="K229" s="6"/>
      <c r="L229" s="6"/>
      <c r="M229" s="6"/>
    </row>
    <row r="230" spans="1:13" ht="15" hidden="1" customHeight="1" x14ac:dyDescent="0.25">
      <c r="A230" s="7">
        <v>0</v>
      </c>
      <c r="B230" s="6"/>
      <c r="C230" s="61"/>
      <c r="D230" s="21"/>
      <c r="E230" s="21">
        <v>0</v>
      </c>
      <c r="F230" s="21">
        <f>F227-F229</f>
        <v>0</v>
      </c>
      <c r="G230" s="21">
        <v>0</v>
      </c>
      <c r="H230" s="6"/>
      <c r="I230" s="6">
        <f>I227-I229</f>
        <v>0</v>
      </c>
      <c r="J230" s="61"/>
      <c r="K230" s="6"/>
      <c r="L230" s="6"/>
      <c r="M230" s="6"/>
    </row>
    <row r="232" spans="1:13" x14ac:dyDescent="0.25">
      <c r="F232" s="70"/>
    </row>
    <row r="236" spans="1:13" x14ac:dyDescent="0.25">
      <c r="F236" s="63"/>
    </row>
    <row r="237" spans="1:13" x14ac:dyDescent="0.25">
      <c r="F237" s="63"/>
    </row>
  </sheetData>
  <mergeCells count="7">
    <mergeCell ref="B6:I6"/>
    <mergeCell ref="B7:I7"/>
    <mergeCell ref="C1:I1"/>
    <mergeCell ref="B2:I2"/>
    <mergeCell ref="B3:I3"/>
    <mergeCell ref="B4:I4"/>
    <mergeCell ref="B5:I5"/>
  </mergeCells>
  <printOptions horizontalCentered="1"/>
  <pageMargins left="0.48" right="0.48" top="0.81" bottom="0.81" header="0.31" footer="0.31"/>
  <pageSetup fitToHeight="0" orientation="portrait"/>
  <headerFooter>
    <oddHeader>&amp;L&amp;11&amp;"Arial"&amp;C&amp;11&amp;"Arial"&amp;R&amp;11&amp;"Arial"</oddHeader>
    <oddFooter xml:space="preserve">&amp;L&amp;11&amp;"Arial"&amp;C&amp;11&amp;"Arial"&amp;R&amp;11&amp;"Arial"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 (2)</vt:lpstr>
      <vt:lpstr>PL</vt:lpstr>
      <vt:lpstr>PL!Print_Area</vt:lpstr>
      <vt:lpstr>'PL (2)'!Print_Area</vt:lpstr>
      <vt:lpstr>PL!Print_Titles</vt:lpstr>
      <vt:lpstr>'PL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Terri Dawes</cp:lastModifiedBy>
  <dcterms:created xsi:type="dcterms:W3CDTF">2022-11-21T20:18:15Z</dcterms:created>
  <dcterms:modified xsi:type="dcterms:W3CDTF">2022-11-23T15:01:07Z</dcterms:modified>
</cp:coreProperties>
</file>